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DD-040303\share\hdd_経営支援課　全体\04　商業まちづくり\44_コロナ対策\○地域企業経営支援金（5月補正事業）\05_商工団体向け資料関係\記載例\40万円用\"/>
    </mc:Choice>
  </mc:AlternateContent>
  <bookViews>
    <workbookView xWindow="-105" yWindow="-105" windowWidth="23250" windowHeight="12570" activeTab="1"/>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62913"/>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G37" i="9" l="1"/>
  <c r="AF35" i="9"/>
  <c r="V37" i="9" s="1"/>
  <c r="AF34" i="9"/>
  <c r="X10" i="15"/>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<sst xmlns="http://schemas.openxmlformats.org/spreadsheetml/2006/main" count="212" uniqueCount="92">
  <si>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</si>
  <si>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</si>
  <si>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</si>
  <si>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</si>
  <si>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</si>
  <si>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</si>
  <si>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</si>
  <si>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</si>
  <si>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</si>
  <si>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</si>
  <si>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</si>
  <si>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</si>
  <si>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</si>
  <si>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</si>
  <si>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</si>
  <si>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</si>
  <si>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</si>
  <si>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</si>
  <si>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</si>
  <si>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</si>
  <si>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</si>
  <si>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</si>
  <si>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</si>
  <si>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</si>
  <si>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</si>
  <si>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</si>
  <si>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</si>
  <si>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</si>
  <si>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</si>
  <si>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</si>
  <si>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</si>
  <si>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</si>
  <si>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</si>
  <si>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</si>
  <si>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</si>
  <si>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</si>
  <si>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</si>
  <si>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</si>
  <si>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</si>
  <si>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</si>
  <si>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</si>
  <si>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</si>
  <si>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</si>
  <si>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</si>
  <si>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</si>
  <si>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</si>
  <si>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</si>
  <si>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</si>
  <si>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</si>
  <si>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</si>
  <si>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</si>
  <si>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</si>
  <si>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</si>
  <si>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</si>
  <si>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</si>
  <si>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</si>
  <si>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</si>
  <si>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</si>
  <si>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</si>
  <si>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</si>
  <si>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</si>
  <si>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</si>
  <si>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</si>
  <si>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</si>
  <si>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</si>
  <si>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</si>
  <si>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</si>
  <si>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</si>
  <si>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</si>
  <si>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</si>
  <si>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</si>
  <si>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</si>
  <si>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</si>
  <si>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店舗の定義については募集要項10～11ページを必ず確認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</si>
  <si>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</si>
  <si>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</si>
  <si>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</si>
  <si>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</si>
  <si>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</si>
  <si>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</si>
  <si>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</si>
  <si>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</si>
  <si>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</si>
  <si>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</si>
  <si>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　●●●●</t>
    <phoneticPr fontId="1"/>
  </si>
  <si>
    <t>76　飲食店</t>
    <rPh sb="3" eb="6">
      <t>インショクテン</t>
    </rPh>
    <phoneticPr fontId="1"/>
  </si>
  <si>
    <t>（店舗住所を正確に記入）</t>
    <rPh sb="1" eb="5">
      <t>テンポジュウショ</t>
    </rPh>
    <rPh sb="6" eb="8">
      <t>セイカク</t>
    </rPh>
    <rPh sb="9" eb="11">
      <t>キニュウ</t>
    </rPh>
    <phoneticPr fontId="1"/>
  </si>
  <si>
    <t>（電話番号を記入）</t>
    <rPh sb="1" eb="3">
      <t>デンワ</t>
    </rPh>
    <rPh sb="3" eb="5">
      <t>バンゴウ</t>
    </rPh>
    <rPh sb="6" eb="8">
      <t>キニュウ</t>
    </rPh>
    <phoneticPr fontId="1"/>
  </si>
  <si>
    <t>　■■■■</t>
    <phoneticPr fontId="1"/>
  </si>
  <si>
    <t>　▲▲▲▲</t>
    <phoneticPr fontId="1"/>
  </si>
  <si>
    <t>58　飲食料品小売業</t>
    <rPh sb="3" eb="7">
      <t>インショクリョウヒン</t>
    </rPh>
    <rPh sb="7" eb="10">
      <t>コウリギョウ</t>
    </rPh>
    <phoneticPr fontId="1"/>
  </si>
  <si>
    <t>75　宿泊業</t>
    <rPh sb="3" eb="6">
      <t>シュクハクギョウ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</si>
</sst>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200">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17" fillId="2" borderId="3" xfId="1" applyFont="1" applyFill="1" applyBorder="1" applyAlignment="1">
      <alignment horizontal="center" vertical="center"/>
    </xf>
    <xf numFmtId="38" fontId="17" fillId="2" borderId="3" xfId="1" applyFont="1" applyFill="1" applyBorder="1" applyAlignment="1" applyProtection="1">
      <alignment horizontal="center" vertical="center"/>
      <protection locked="0"/>
    </xf>
    <xf numFmtId="38" fontId="17" fillId="2" borderId="2" xfId="1" applyFont="1" applyFill="1" applyBorder="1" applyAlignment="1">
      <alignment horizontal="center" vertical="center"/>
    </xf>
    <xf numFmtId="38" fontId="17" fillId="2" borderId="1" xfId="1" applyFont="1" applyFill="1" applyBorder="1" applyAlignment="1">
      <alignment horizontal="center" vertical="center"/>
    </xf>
    <xf numFmtId="38" fontId="17" fillId="0" borderId="2" xfId="1" applyFont="1" applyBorder="1" applyAlignment="1">
      <alignment vertical="center"/>
    </xf>
    <xf numFmtId="38" fontId="17" fillId="0" borderId="3" xfId="1" applyFont="1" applyBorder="1" applyAlignment="1">
      <alignment vertical="center"/>
    </xf>
    <xf numFmtId="38" fontId="17" fillId="0" borderId="2" xfId="1" applyFont="1" applyFill="1" applyBorder="1" applyAlignment="1" applyProtection="1">
      <alignment vertical="center"/>
      <protection locked="0"/>
    </xf>
    <xf numFmtId="38" fontId="17" fillId="0" borderId="3" xfId="1" applyFont="1" applyBorder="1" applyAlignment="1">
      <alignment horizontal="left" vertical="center"/>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8" fillId="2" borderId="7" xfId="1" applyFont="1" applyFill="1" applyBorder="1" applyAlignment="1" applyProtection="1">
      <alignment horizontal="right" vertical="center"/>
      <protection locked="0"/>
    </xf>
    <xf numFmtId="38" fontId="28" fillId="2" borderId="8" xfId="1" applyFont="1" applyFill="1" applyBorder="1" applyAlignment="1" applyProtection="1">
      <alignment horizontal="right" vertical="center"/>
      <protection locked="0"/>
    </xf>
    <xf numFmtId="38" fontId="28"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8" fillId="3" borderId="7" xfId="1" applyFont="1" applyFill="1" applyBorder="1" applyAlignment="1" applyProtection="1">
      <alignment horizontal="right" vertical="center"/>
      <protection locked="0"/>
    </xf>
    <xf numFmtId="38" fontId="28" fillId="3" borderId="8" xfId="1" applyFont="1" applyFill="1" applyBorder="1" applyAlignment="1" applyProtection="1">
      <alignment horizontal="right" vertical="center"/>
      <protection locked="0"/>
    </xf>
    <xf numFmtId="38" fontId="28"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17" fillId="2" borderId="1" xfId="1" applyFont="1" applyFill="1" applyBorder="1" applyAlignment="1" applyProtection="1">
      <alignment horizontal="right" vertical="center"/>
      <protection locked="0"/>
    </xf>
    <xf numFmtId="38" fontId="3" fillId="0" borderId="12" xfId="1" applyFont="1" applyBorder="1" applyAlignment="1">
      <alignment horizontal="left" vertical="center" wrapText="1"/>
    </xf>
    <xf numFmtId="38" fontId="17" fillId="2" borderId="7" xfId="1" applyFont="1" applyFill="1" applyBorder="1" applyAlignment="1" applyProtection="1">
      <alignment horizontal="right" vertical="center" wrapText="1"/>
      <protection locked="0"/>
    </xf>
    <xf numFmtId="38" fontId="17" fillId="2" borderId="8" xfId="1" applyFont="1" applyFill="1" applyBorder="1" applyAlignment="1" applyProtection="1">
      <alignment horizontal="right" vertical="center"/>
      <protection locked="0"/>
    </xf>
    <xf numFmtId="38" fontId="17"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17" fillId="0" borderId="7"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protection locked="0"/>
    </xf>
    <xf numFmtId="38" fontId="17" fillId="0" borderId="9" xfId="1" applyFont="1" applyFill="1" applyBorder="1" applyAlignment="1" applyProtection="1">
      <alignment horizontal="right" vertical="center"/>
      <protection locked="0"/>
    </xf>
    <xf numFmtId="38" fontId="17" fillId="2" borderId="10"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28" fillId="3" borderId="16" xfId="1" applyFont="1" applyFill="1" applyBorder="1" applyAlignment="1" applyProtection="1">
      <alignment vertical="center"/>
      <protection locked="0"/>
    </xf>
    <xf numFmtId="38" fontId="28" fillId="3" borderId="17" xfId="1" applyFont="1" applyFill="1" applyBorder="1" applyAlignment="1" applyProtection="1">
      <alignment vertical="center"/>
      <protection locked="0"/>
    </xf>
    <xf numFmtId="38" fontId="2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17" fillId="0" borderId="2" xfId="3" applyFont="1" applyFill="1" applyBorder="1" applyAlignment="1" applyProtection="1">
      <alignment horizontal="right" vertical="center"/>
      <protection locked="0"/>
    </xf>
    <xf numFmtId="38" fontId="17" fillId="0" borderId="3" xfId="3" applyFont="1" applyFill="1" applyBorder="1" applyAlignment="1" applyProtection="1">
      <alignment horizontal="right" vertical="center"/>
      <protection locked="0"/>
    </xf>
    <xf numFmtId="38" fontId="17"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28" fillId="3" borderId="7" xfId="2" applyNumberFormat="1" applyFont="1" applyFill="1" applyBorder="1" applyAlignment="1">
      <alignment horizontal="right" vertical="center"/>
    </xf>
    <xf numFmtId="176" fontId="28" fillId="3" borderId="8" xfId="2" applyNumberFormat="1" applyFont="1" applyFill="1" applyBorder="1" applyAlignment="1">
      <alignment horizontal="right" vertical="center"/>
    </xf>
    <xf numFmtId="176" fontId="2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7" fillId="2" borderId="2" xfId="1" applyFont="1" applyFill="1" applyBorder="1" applyAlignment="1">
      <alignment horizontal="center" vertical="center"/>
    </xf>
    <xf numFmtId="38" fontId="17" fillId="2" borderId="3" xfId="1" applyFont="1" applyFill="1" applyBorder="1" applyAlignment="1">
      <alignment horizontal="center" vertical="center"/>
    </xf>
    <xf numFmtId="38" fontId="17"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178" fontId="17" fillId="2" borderId="7" xfId="1" applyNumberFormat="1" applyFont="1" applyFill="1" applyBorder="1" applyAlignment="1" applyProtection="1">
      <alignment horizontal="right" vertical="center"/>
      <protection locked="0"/>
    </xf>
    <xf numFmtId="178" fontId="17" fillId="2" borderId="8" xfId="1" applyNumberFormat="1" applyFont="1" applyFill="1" applyBorder="1" applyAlignment="1" applyProtection="1">
      <alignment horizontal="right" vertical="center"/>
      <protection locked="0"/>
    </xf>
    <xf numFmtId="178" fontId="17"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xdr:cNvGrpSpPr/>
      </xdr:nvGrpSpPr>
      <xdr:grpSpPr>
        <a:xfrm>
          <a:off x="6096000" y="285750"/>
          <a:ext cx="933450" cy="381000"/>
          <a:chOff x="8124825" y="657225"/>
          <a:chExt cx="933450" cy="381000"/>
        </a:xfrm>
      </xdr:grpSpPr>
      <xdr:sp macro="" textlink="">
        <xdr:nvSpPr>
          <xdr:cNvPr id="3" name="楕円 2"/>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8</xdr:col>
      <xdr:colOff>47624</xdr:colOff>
      <xdr:row>15</xdr:row>
      <xdr:rowOff>152400</xdr:rowOff>
    </xdr:from>
    <xdr:to>
      <xdr:col>21</xdr:col>
      <xdr:colOff>200024</xdr:colOff>
      <xdr:row>18</xdr:row>
      <xdr:rowOff>190501</xdr:rowOff>
    </xdr:to>
    <xdr:sp macro="" textlink="">
      <xdr:nvSpPr>
        <xdr:cNvPr id="5" name="四角形吹き出し 4"/>
        <xdr:cNvSpPr/>
      </xdr:nvSpPr>
      <xdr:spPr>
        <a:xfrm>
          <a:off x="1952624" y="3543300"/>
          <a:ext cx="3248025" cy="790576"/>
        </a:xfrm>
        <a:prstGeom prst="wedgeRectCallout">
          <a:avLst>
            <a:gd name="adj1" fmla="val -46020"/>
            <a:gd name="adj2" fmla="val -86220"/>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1,414,420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1</a:t>
          </a:r>
          <a:r>
            <a:rPr lang="en-US" altLang="ja-JP" sz="1100" b="1" u="sng" baseline="0">
              <a:effectLst/>
              <a:latin typeface="+mn-lt"/>
              <a:ea typeface="+mn-ea"/>
              <a:cs typeface="+mn-cs"/>
            </a:rPr>
            <a:t>,</a:t>
          </a:r>
          <a:r>
            <a:rPr lang="en-US" altLang="ja-JP" sz="1050" b="1" u="sng" baseline="0">
              <a:effectLst/>
              <a:latin typeface="ＭＳ 明朝" panose="02020609040205080304" pitchFamily="17" charset="-128"/>
              <a:ea typeface="ＭＳ 明朝" panose="02020609040205080304" pitchFamily="17" charset="-128"/>
              <a:cs typeface="+mn-cs"/>
            </a:rPr>
            <a:t>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23</xdr:col>
      <xdr:colOff>171450</xdr:colOff>
      <xdr:row>12</xdr:row>
      <xdr:rowOff>28575</xdr:rowOff>
    </xdr:from>
    <xdr:to>
      <xdr:col>29</xdr:col>
      <xdr:colOff>90170</xdr:colOff>
      <xdr:row>15</xdr:row>
      <xdr:rowOff>97790</xdr:rowOff>
    </xdr:to>
    <xdr:sp macro="" textlink="">
      <xdr:nvSpPr>
        <xdr:cNvPr id="8" name="四角形吹き出し 7"/>
        <xdr:cNvSpPr/>
      </xdr:nvSpPr>
      <xdr:spPr>
        <a:xfrm>
          <a:off x="5648325" y="2819400"/>
          <a:ext cx="1442720" cy="669290"/>
        </a:xfrm>
        <a:prstGeom prst="wedgeRectCallout">
          <a:avLst>
            <a:gd name="adj1" fmla="val 4443"/>
            <a:gd name="adj2" fmla="val 76117"/>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対象業種一覧表から選択してください。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200025</xdr:colOff>
      <xdr:row>22</xdr:row>
      <xdr:rowOff>123825</xdr:rowOff>
    </xdr:from>
    <xdr:to>
      <xdr:col>17</xdr:col>
      <xdr:colOff>47625</xdr:colOff>
      <xdr:row>25</xdr:row>
      <xdr:rowOff>114301</xdr:rowOff>
    </xdr:to>
    <xdr:sp macro="" textlink="">
      <xdr:nvSpPr>
        <xdr:cNvPr id="9" name="四角形吹き出し 8"/>
        <xdr:cNvSpPr/>
      </xdr:nvSpPr>
      <xdr:spPr>
        <a:xfrm>
          <a:off x="1866900" y="5334000"/>
          <a:ext cx="2228850" cy="790576"/>
        </a:xfrm>
        <a:prstGeom prst="wedgeRectCallout">
          <a:avLst>
            <a:gd name="adj1" fmla="val 6424"/>
            <a:gd name="adj2" fmla="val -110316"/>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店舗を有する場合にのみ記入してください。店舗の定義は募集要項を必ず確認してください。</a:t>
          </a:r>
          <a:endPar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0</xdr:colOff>
      <xdr:row>26</xdr:row>
      <xdr:rowOff>438150</xdr:rowOff>
    </xdr:from>
    <xdr:to>
      <xdr:col>27</xdr:col>
      <xdr:colOff>180976</xdr:colOff>
      <xdr:row>28</xdr:row>
      <xdr:rowOff>97789</xdr:rowOff>
    </xdr:to>
    <xdr:sp macro="" textlink="">
      <xdr:nvSpPr>
        <xdr:cNvPr id="10" name="四角形吹き出し 9"/>
        <xdr:cNvSpPr/>
      </xdr:nvSpPr>
      <xdr:spPr>
        <a:xfrm>
          <a:off x="3095625" y="6715125"/>
          <a:ext cx="3609976" cy="374014"/>
        </a:xfrm>
        <a:prstGeom prst="wedgeRectCallout">
          <a:avLst>
            <a:gd name="adj1" fmla="val -28028"/>
            <a:gd name="adj2" fmla="val 114392"/>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　対象店舗の確認」に該当がない場合、３に事務所を記入してください。</a:t>
          </a:r>
          <a:endPar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38100</xdr:colOff>
      <xdr:row>6</xdr:row>
      <xdr:rowOff>28575</xdr:rowOff>
    </xdr:from>
    <xdr:to>
      <xdr:col>25</xdr:col>
      <xdr:colOff>76200</xdr:colOff>
      <xdr:row>7</xdr:row>
      <xdr:rowOff>219075</xdr:rowOff>
    </xdr:to>
    <xdr:sp macro="" textlink="">
      <xdr:nvSpPr>
        <xdr:cNvPr id="11" name="楕円 10"/>
        <xdr:cNvSpPr/>
      </xdr:nvSpPr>
      <xdr:spPr>
        <a:xfrm>
          <a:off x="5514975" y="1266825"/>
          <a:ext cx="60960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8</xdr:row>
      <xdr:rowOff>247650</xdr:rowOff>
    </xdr:from>
    <xdr:to>
      <xdr:col>25</xdr:col>
      <xdr:colOff>85725</xdr:colOff>
      <xdr:row>10</xdr:row>
      <xdr:rowOff>0</xdr:rowOff>
    </xdr:to>
    <xdr:sp macro="" textlink="">
      <xdr:nvSpPr>
        <xdr:cNvPr id="12" name="楕円 11"/>
        <xdr:cNvSpPr/>
      </xdr:nvSpPr>
      <xdr:spPr>
        <a:xfrm>
          <a:off x="5524500" y="2000250"/>
          <a:ext cx="6096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xdr:cNvGrpSpPr/>
      </xdr:nvGrpSpPr>
      <xdr:grpSpPr>
        <a:xfrm>
          <a:off x="6143625" y="257175"/>
          <a:ext cx="933450" cy="381000"/>
          <a:chOff x="8124825" y="657225"/>
          <a:chExt cx="933450" cy="381000"/>
        </a:xfrm>
      </xdr:grpSpPr>
      <xdr:sp macro="" textlink="">
        <xdr:nvSpPr>
          <xdr:cNvPr id="2" name="楕円 1"/>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23</xdr:col>
      <xdr:colOff>9525</xdr:colOff>
      <xdr:row>5</xdr:row>
      <xdr:rowOff>342900</xdr:rowOff>
    </xdr:from>
    <xdr:to>
      <xdr:col>25</xdr:col>
      <xdr:colOff>133350</xdr:colOff>
      <xdr:row>8</xdr:row>
      <xdr:rowOff>0</xdr:rowOff>
    </xdr:to>
    <xdr:sp macro="" textlink="">
      <xdr:nvSpPr>
        <xdr:cNvPr id="5" name="楕円 4"/>
        <xdr:cNvSpPr/>
      </xdr:nvSpPr>
      <xdr:spPr>
        <a:xfrm>
          <a:off x="5486400" y="1209675"/>
          <a:ext cx="695325"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12</xdr:row>
      <xdr:rowOff>66675</xdr:rowOff>
    </xdr:from>
    <xdr:to>
      <xdr:col>25</xdr:col>
      <xdr:colOff>95250</xdr:colOff>
      <xdr:row>16</xdr:row>
      <xdr:rowOff>133351</xdr:rowOff>
    </xdr:to>
    <xdr:sp macro="" textlink="">
      <xdr:nvSpPr>
        <xdr:cNvPr id="6" name="四角形吹き出し 5"/>
        <xdr:cNvSpPr/>
      </xdr:nvSpPr>
      <xdr:spPr>
        <a:xfrm>
          <a:off x="2905125" y="2857500"/>
          <a:ext cx="3238500" cy="790576"/>
        </a:xfrm>
        <a:prstGeom prst="wedgeRectCallout">
          <a:avLst>
            <a:gd name="adj1" fmla="val -55726"/>
            <a:gd name="adj2" fmla="val -34413"/>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1,414,420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1,414,000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95250</xdr:colOff>
      <xdr:row>19</xdr:row>
      <xdr:rowOff>104775</xdr:rowOff>
    </xdr:from>
    <xdr:to>
      <xdr:col>28</xdr:col>
      <xdr:colOff>123825</xdr:colOff>
      <xdr:row>22</xdr:row>
      <xdr:rowOff>173990</xdr:rowOff>
    </xdr:to>
    <xdr:sp macro="" textlink="">
      <xdr:nvSpPr>
        <xdr:cNvPr id="7" name="四角形吹き出し 6"/>
        <xdr:cNvSpPr/>
      </xdr:nvSpPr>
      <xdr:spPr>
        <a:xfrm>
          <a:off x="4857750" y="4286250"/>
          <a:ext cx="2028825" cy="669290"/>
        </a:xfrm>
        <a:prstGeom prst="wedgeRectCallout">
          <a:avLst>
            <a:gd name="adj1" fmla="val -43371"/>
            <a:gd name="adj2" fmla="val -946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対象となる施設を</a:t>
          </a:r>
          <a:r>
            <a:rPr lang="ja-JP" altLang="ja-JP" sz="1100">
              <a:effectLst/>
              <a:latin typeface="+mn-lt"/>
              <a:ea typeface="+mn-ea"/>
              <a:cs typeface="+mn-cs"/>
            </a:rPr>
            <a:t>記入</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66675</xdr:colOff>
      <xdr:row>18</xdr:row>
      <xdr:rowOff>38100</xdr:rowOff>
    </xdr:from>
    <xdr:to>
      <xdr:col>18</xdr:col>
      <xdr:colOff>47625</xdr:colOff>
      <xdr:row>21</xdr:row>
      <xdr:rowOff>107315</xdr:rowOff>
    </xdr:to>
    <xdr:sp macro="" textlink="">
      <xdr:nvSpPr>
        <xdr:cNvPr id="8" name="四角形吹き出し 7"/>
        <xdr:cNvSpPr/>
      </xdr:nvSpPr>
      <xdr:spPr>
        <a:xfrm>
          <a:off x="2447925" y="4000500"/>
          <a:ext cx="1885950" cy="669290"/>
        </a:xfrm>
        <a:prstGeom prst="wedgeRectCallout">
          <a:avLst>
            <a:gd name="adj1" fmla="val -58277"/>
            <a:gd name="adj2" fmla="val 4338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雇用保険の事業所別被保険者台帳で確認できる人数を記入してください。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38101</xdr:colOff>
      <xdr:row>9</xdr:row>
      <xdr:rowOff>0</xdr:rowOff>
    </xdr:from>
    <xdr:to>
      <xdr:col>25</xdr:col>
      <xdr:colOff>95251</xdr:colOff>
      <xdr:row>10</xdr:row>
      <xdr:rowOff>9525</xdr:rowOff>
    </xdr:to>
    <xdr:sp macro="" textlink="">
      <xdr:nvSpPr>
        <xdr:cNvPr id="9" name="楕円 8"/>
        <xdr:cNvSpPr/>
      </xdr:nvSpPr>
      <xdr:spPr>
        <a:xfrm>
          <a:off x="5514976" y="2009775"/>
          <a:ext cx="6286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8"/>
  <sheetViews>
    <sheetView showGridLines="0" showZeros="0" view="pageBreakPreview" zoomScaleNormal="100" zoomScaleSheetLayoutView="100" workbookViewId="0">
      <selection activeCell="B11" sqref="B11:Y12"/>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3" customFormat="1" ht="17.25" customHeight="1" x14ac:dyDescent="0.2">
      <c r="A1" s="61" t="s">
        <v>77</v>
      </c>
      <c r="B1" s="62"/>
      <c r="C1" s="62"/>
      <c r="D1" s="62"/>
      <c r="E1" s="62"/>
      <c r="F1" s="62"/>
      <c r="G1" s="62"/>
      <c r="H1" s="62"/>
      <c r="I1" s="62"/>
      <c r="J1" s="62"/>
      <c r="K1" s="62"/>
      <c r="L1" s="62"/>
      <c r="M1" s="62"/>
      <c r="N1" s="62"/>
      <c r="O1" s="62"/>
      <c r="P1" s="62"/>
      <c r="Q1" s="62"/>
      <c r="R1" s="62"/>
      <c r="S1" s="62"/>
      <c r="T1" s="62"/>
      <c r="U1" s="62"/>
      <c r="V1" s="62"/>
      <c r="W1" s="62"/>
      <c r="X1" s="62"/>
      <c r="Y1" s="62"/>
      <c r="Z1" s="62"/>
      <c r="AA1" s="132" t="s">
        <v>31</v>
      </c>
      <c r="AB1" s="133"/>
      <c r="AC1" s="133"/>
      <c r="AD1" s="134"/>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31" t="s">
        <v>83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1"/>
    </row>
    <row r="5" spans="1:38" ht="17.25" customHeight="1" x14ac:dyDescent="0.2">
      <c r="A5" s="4"/>
      <c r="B5" s="71"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7" t="s">
        <v>25</v>
      </c>
      <c r="C6" s="137"/>
      <c r="D6" s="137"/>
      <c r="E6" s="137"/>
      <c r="F6" s="137"/>
      <c r="G6" s="137"/>
      <c r="H6" s="137"/>
      <c r="I6" s="137"/>
      <c r="J6" s="137"/>
      <c r="K6" s="137"/>
      <c r="L6" s="11"/>
      <c r="M6" s="137" t="s">
        <v>67</v>
      </c>
      <c r="N6" s="137"/>
      <c r="O6" s="137"/>
      <c r="P6" s="137"/>
      <c r="Q6" s="137"/>
      <c r="R6" s="137"/>
      <c r="S6" s="137"/>
      <c r="T6" s="137"/>
      <c r="U6" s="137"/>
      <c r="V6" s="137"/>
      <c r="W6" s="14"/>
      <c r="X6" s="141" t="s">
        <v>4</v>
      </c>
      <c r="Y6" s="141"/>
      <c r="Z6" s="14"/>
      <c r="AA6" s="141" t="s">
        <v>5</v>
      </c>
      <c r="AB6" s="141"/>
      <c r="AC6" s="141"/>
    </row>
    <row r="7" spans="1:38" ht="20.25" customHeight="1" x14ac:dyDescent="0.2">
      <c r="A7" s="4"/>
      <c r="B7" s="70" t="s">
        <v>3</v>
      </c>
      <c r="C7" s="103">
        <v>1</v>
      </c>
      <c r="D7" s="17" t="s">
        <v>2</v>
      </c>
      <c r="E7" s="104">
        <v>6</v>
      </c>
      <c r="F7" s="18" t="s">
        <v>0</v>
      </c>
      <c r="G7" s="136">
        <v>1450000</v>
      </c>
      <c r="H7" s="136"/>
      <c r="I7" s="136"/>
      <c r="J7" s="136"/>
      <c r="K7" s="67" t="s">
        <v>1</v>
      </c>
      <c r="L7" s="20"/>
      <c r="M7" s="70" t="s">
        <v>3</v>
      </c>
      <c r="N7" s="103">
        <v>3</v>
      </c>
      <c r="O7" s="17" t="s">
        <v>2</v>
      </c>
      <c r="P7" s="105">
        <v>6</v>
      </c>
      <c r="Q7" s="18" t="s">
        <v>0</v>
      </c>
      <c r="R7" s="136">
        <v>500580</v>
      </c>
      <c r="S7" s="136"/>
      <c r="T7" s="136"/>
      <c r="U7" s="136"/>
      <c r="V7" s="67" t="s">
        <v>1</v>
      </c>
      <c r="W7" s="66"/>
      <c r="X7" s="123">
        <f>IFERROR(TRUNC((G7-R7)/G7,3),"")</f>
        <v>0.65400000000000003</v>
      </c>
      <c r="Y7" s="123"/>
      <c r="Z7" s="66"/>
      <c r="AA7" s="77" t="str">
        <f>IF(X7="","",IF(X7&gt;=0.5,"○",""))</f>
        <v>○</v>
      </c>
      <c r="AB7" s="143" t="s">
        <v>13</v>
      </c>
      <c r="AC7" s="143"/>
    </row>
    <row r="8" spans="1:38" ht="20.25" customHeight="1" thickBot="1" x14ac:dyDescent="0.25">
      <c r="A8" s="4"/>
      <c r="B8" s="70" t="s">
        <v>3</v>
      </c>
      <c r="C8" s="103">
        <v>1</v>
      </c>
      <c r="D8" s="17" t="s">
        <v>2</v>
      </c>
      <c r="E8" s="104">
        <v>7</v>
      </c>
      <c r="F8" s="18" t="s">
        <v>0</v>
      </c>
      <c r="G8" s="136">
        <v>550000</v>
      </c>
      <c r="H8" s="136"/>
      <c r="I8" s="136"/>
      <c r="J8" s="136"/>
      <c r="K8" s="67" t="s">
        <v>1</v>
      </c>
      <c r="L8" s="20"/>
      <c r="M8" s="70" t="s">
        <v>3</v>
      </c>
      <c r="N8" s="103">
        <v>3</v>
      </c>
      <c r="O8" s="17" t="s">
        <v>2</v>
      </c>
      <c r="P8" s="105">
        <v>7</v>
      </c>
      <c r="Q8" s="18" t="s">
        <v>0</v>
      </c>
      <c r="R8" s="136">
        <v>200000</v>
      </c>
      <c r="S8" s="136"/>
      <c r="T8" s="136"/>
      <c r="U8" s="136"/>
      <c r="V8" s="67" t="s">
        <v>1</v>
      </c>
      <c r="W8" s="66"/>
      <c r="X8" s="123">
        <f t="shared" ref="X8:X10" si="0">IFERROR(TRUNC((G8-R8)/G8,3),"")</f>
        <v>0.63600000000000001</v>
      </c>
      <c r="Y8" s="123"/>
      <c r="Z8" s="66"/>
      <c r="AA8" s="106" t="str">
        <f t="shared" ref="AA8" si="1">IF(X8="","",IF(X8&gt;=0.5,"○",""))</f>
        <v>○</v>
      </c>
      <c r="AB8" s="143"/>
      <c r="AC8" s="143"/>
      <c r="AG8" s="9" t="s">
        <v>44</v>
      </c>
    </row>
    <row r="9" spans="1:38" ht="20.25" customHeight="1" thickTop="1" thickBot="1" x14ac:dyDescent="0.25">
      <c r="A9" s="4"/>
      <c r="B9" s="70" t="s">
        <v>3</v>
      </c>
      <c r="C9" s="103">
        <v>1</v>
      </c>
      <c r="D9" s="17" t="s">
        <v>2</v>
      </c>
      <c r="E9" s="104">
        <v>8</v>
      </c>
      <c r="F9" s="18" t="s">
        <v>0</v>
      </c>
      <c r="G9" s="147">
        <v>405000</v>
      </c>
      <c r="H9" s="147"/>
      <c r="I9" s="147"/>
      <c r="J9" s="147"/>
      <c r="K9" s="67" t="s">
        <v>1</v>
      </c>
      <c r="L9" s="20"/>
      <c r="M9" s="70" t="s">
        <v>3</v>
      </c>
      <c r="N9" s="103">
        <v>3</v>
      </c>
      <c r="O9" s="17" t="s">
        <v>2</v>
      </c>
      <c r="P9" s="105">
        <v>8</v>
      </c>
      <c r="Q9" s="18" t="s">
        <v>0</v>
      </c>
      <c r="R9" s="147">
        <v>290000</v>
      </c>
      <c r="S9" s="147"/>
      <c r="T9" s="147"/>
      <c r="U9" s="147"/>
      <c r="V9" s="67" t="s">
        <v>1</v>
      </c>
      <c r="W9" s="4"/>
      <c r="X9" s="123">
        <f t="shared" si="0"/>
        <v>0.28299999999999997</v>
      </c>
      <c r="Y9" s="123"/>
      <c r="Z9" s="66"/>
      <c r="AA9" s="77" t="str">
        <f>IF(X9="","",IF(X9&gt;=0.5,"○",""))</f>
        <v/>
      </c>
      <c r="AB9" s="143"/>
      <c r="AC9" s="143"/>
      <c r="AG9" s="23" t="s">
        <v>21</v>
      </c>
      <c r="AH9" s="24"/>
      <c r="AI9" s="24"/>
      <c r="AJ9" s="24"/>
      <c r="AK9" s="24"/>
      <c r="AL9" s="25"/>
    </row>
    <row r="10" spans="1:38" ht="20.25" customHeight="1" thickBot="1" x14ac:dyDescent="0.25">
      <c r="A10" s="4"/>
      <c r="B10" s="126" t="s">
        <v>26</v>
      </c>
      <c r="C10" s="126"/>
      <c r="D10" s="126"/>
      <c r="E10" s="126"/>
      <c r="F10" s="127"/>
      <c r="G10" s="144">
        <f>SUM(G7:G9)</f>
        <v>2405000</v>
      </c>
      <c r="H10" s="145"/>
      <c r="I10" s="145"/>
      <c r="J10" s="146"/>
      <c r="K10" s="26" t="s">
        <v>1</v>
      </c>
      <c r="L10" s="20"/>
      <c r="M10" s="126" t="s">
        <v>15</v>
      </c>
      <c r="N10" s="126"/>
      <c r="O10" s="126"/>
      <c r="P10" s="126"/>
      <c r="Q10" s="127"/>
      <c r="R10" s="144">
        <f>SUM(R7:U9)</f>
        <v>990580</v>
      </c>
      <c r="S10" s="145"/>
      <c r="T10" s="145"/>
      <c r="U10" s="146"/>
      <c r="V10" s="26" t="s">
        <v>1</v>
      </c>
      <c r="W10" s="4"/>
      <c r="X10" s="123">
        <f t="shared" si="0"/>
        <v>0.58799999999999997</v>
      </c>
      <c r="Y10" s="123"/>
      <c r="Z10" s="66"/>
      <c r="AA10" s="77" t="str">
        <f>IF(X10="","",IF(X10&gt;=0.3,"○",""))</f>
        <v>○</v>
      </c>
      <c r="AB10" s="142" t="s">
        <v>14</v>
      </c>
      <c r="AC10" s="142"/>
      <c r="AG10" s="27" t="s">
        <v>20</v>
      </c>
      <c r="AH10" s="4"/>
      <c r="AI10" s="4"/>
      <c r="AJ10" s="4"/>
      <c r="AK10" s="4"/>
      <c r="AL10" s="28"/>
    </row>
    <row r="11" spans="1:38" ht="24" customHeight="1" thickBot="1" x14ac:dyDescent="0.25">
      <c r="A11" s="4"/>
      <c r="B11" s="135" t="s">
        <v>72</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66"/>
      <c r="AA11" s="53" t="s">
        <v>17</v>
      </c>
      <c r="AB11" s="53"/>
      <c r="AC11" s="53"/>
      <c r="AG11" s="27"/>
      <c r="AH11" s="32">
        <f>G10-R10</f>
        <v>1414420</v>
      </c>
      <c r="AI11" s="33" t="s">
        <v>23</v>
      </c>
      <c r="AJ11" s="33"/>
      <c r="AK11" s="33"/>
      <c r="AL11" s="28"/>
    </row>
    <row r="12" spans="1:38" ht="17.25" customHeight="1" x14ac:dyDescent="0.2">
      <c r="A12" s="4"/>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66"/>
      <c r="AA12" s="48"/>
      <c r="AB12" s="48"/>
      <c r="AC12" s="48"/>
      <c r="AG12" s="27"/>
      <c r="AH12" s="33"/>
      <c r="AI12" s="33"/>
      <c r="AJ12" s="33"/>
      <c r="AK12" s="33"/>
      <c r="AL12" s="28"/>
    </row>
    <row r="13" spans="1:38" ht="12.75" customHeight="1" thickBot="1" x14ac:dyDescent="0.25">
      <c r="A13" s="4"/>
      <c r="B13" s="80"/>
      <c r="C13" s="80"/>
      <c r="D13" s="80"/>
      <c r="E13" s="80"/>
      <c r="F13" s="80"/>
      <c r="G13" s="80"/>
      <c r="H13" s="80"/>
      <c r="I13" s="80"/>
      <c r="J13" s="80"/>
      <c r="K13" s="80"/>
      <c r="L13" s="80"/>
      <c r="M13" s="80"/>
      <c r="N13" s="80"/>
      <c r="O13" s="80"/>
      <c r="P13" s="80"/>
      <c r="Q13" s="80"/>
      <c r="R13" s="80"/>
      <c r="S13" s="80"/>
      <c r="T13" s="80"/>
      <c r="U13" s="80"/>
      <c r="V13" s="80"/>
      <c r="W13" s="80"/>
      <c r="X13" s="80"/>
      <c r="Y13" s="80"/>
      <c r="Z13" s="79"/>
      <c r="AA13" s="48"/>
      <c r="AB13" s="48"/>
      <c r="AC13" s="48"/>
      <c r="AG13" s="27"/>
      <c r="AH13" s="33"/>
      <c r="AI13" s="33"/>
      <c r="AJ13" s="33"/>
      <c r="AK13" s="33"/>
      <c r="AL13" s="28"/>
    </row>
    <row r="14" spans="1:38" ht="21.75" customHeight="1" thickBot="1" x14ac:dyDescent="0.25">
      <c r="A14" s="4"/>
      <c r="B14" s="148" t="s">
        <v>24</v>
      </c>
      <c r="C14" s="148"/>
      <c r="D14" s="148"/>
      <c r="E14" s="148"/>
      <c r="F14" s="149"/>
      <c r="G14" s="150">
        <f>MAX(ROUNDDOWN(G10-R10,-3),0)</f>
        <v>1414000</v>
      </c>
      <c r="H14" s="151"/>
      <c r="I14" s="151"/>
      <c r="J14" s="151"/>
      <c r="K14" s="152"/>
      <c r="L14" s="31" t="s">
        <v>1</v>
      </c>
      <c r="M14" s="31" t="s">
        <v>27</v>
      </c>
      <c r="N14" s="31"/>
      <c r="O14" s="75"/>
      <c r="P14" s="75"/>
      <c r="Q14" s="30"/>
      <c r="R14" s="30"/>
      <c r="S14" s="30"/>
      <c r="T14" s="30"/>
      <c r="U14" s="75"/>
      <c r="V14" s="4"/>
      <c r="W14" s="66"/>
      <c r="Y14" s="66"/>
      <c r="Z14" s="66"/>
      <c r="AA14" s="74"/>
      <c r="AB14" s="4"/>
      <c r="AC14" s="4"/>
      <c r="AG14" s="35" t="s">
        <v>22</v>
      </c>
      <c r="AH14" s="36"/>
      <c r="AI14" s="36"/>
      <c r="AJ14" s="36"/>
      <c r="AK14" s="36"/>
      <c r="AL14" s="37"/>
    </row>
    <row r="15" spans="1:38" ht="12.75" customHeight="1" x14ac:dyDescent="0.2">
      <c r="A15" s="4"/>
      <c r="B15" s="75"/>
      <c r="C15" s="75"/>
      <c r="D15" s="75"/>
      <c r="E15" s="75"/>
      <c r="F15" s="75"/>
      <c r="G15" s="38" t="s">
        <v>18</v>
      </c>
      <c r="H15" s="31"/>
      <c r="I15" s="31"/>
      <c r="J15" s="31"/>
      <c r="K15" s="31"/>
      <c r="L15" s="31"/>
      <c r="M15" s="31"/>
      <c r="N15" s="31"/>
      <c r="O15" s="31"/>
      <c r="P15" s="75"/>
      <c r="Q15" s="75"/>
      <c r="R15" s="30"/>
      <c r="S15" s="30"/>
      <c r="T15" s="30"/>
      <c r="U15" s="30"/>
      <c r="V15" s="75"/>
      <c r="W15" s="4"/>
      <c r="X15" s="66"/>
      <c r="Y15" s="66"/>
      <c r="Z15" s="66"/>
      <c r="AA15" s="74"/>
      <c r="AB15" s="4"/>
      <c r="AC15" s="4"/>
    </row>
    <row r="16" spans="1:38" ht="17.25" customHeight="1" x14ac:dyDescent="0.2">
      <c r="A16" s="4"/>
      <c r="B16" s="72" t="s">
        <v>49</v>
      </c>
      <c r="C16" s="39"/>
      <c r="D16" s="39"/>
      <c r="E16" s="40"/>
      <c r="F16" s="40"/>
      <c r="G16" s="30"/>
      <c r="H16" s="30"/>
      <c r="I16" s="30"/>
      <c r="J16" s="30"/>
      <c r="K16" s="75"/>
      <c r="L16" s="75"/>
      <c r="M16" s="75"/>
      <c r="N16" s="75"/>
      <c r="O16" s="31"/>
      <c r="P16" s="75"/>
      <c r="Q16" s="75"/>
      <c r="R16" s="30"/>
      <c r="S16" s="30"/>
      <c r="T16" s="30"/>
      <c r="U16" s="41"/>
      <c r="V16" s="40"/>
      <c r="W16" s="39"/>
      <c r="X16" s="42"/>
      <c r="Y16" s="42"/>
      <c r="Z16" s="42"/>
      <c r="AA16" s="43"/>
      <c r="AB16" s="39"/>
      <c r="AC16" s="39"/>
    </row>
    <row r="17" spans="2:29" s="4" customFormat="1" ht="21" customHeight="1" x14ac:dyDescent="0.2">
      <c r="B17" s="121">
        <v>1</v>
      </c>
      <c r="C17" s="124" t="s">
        <v>9</v>
      </c>
      <c r="D17" s="124"/>
      <c r="E17" s="124"/>
      <c r="F17" s="125"/>
      <c r="G17" s="108" t="s">
        <v>84</v>
      </c>
      <c r="H17" s="110"/>
      <c r="I17" s="108"/>
      <c r="J17" s="108"/>
      <c r="K17" s="108"/>
      <c r="L17" s="108"/>
      <c r="M17" s="108"/>
      <c r="N17" s="108"/>
      <c r="O17" s="108"/>
      <c r="P17" s="108"/>
      <c r="Q17" s="45"/>
      <c r="R17" s="46"/>
      <c r="S17" s="46"/>
      <c r="T17" s="18"/>
      <c r="U17" s="128" t="s">
        <v>7</v>
      </c>
      <c r="V17" s="129"/>
      <c r="W17" s="109" t="s">
        <v>85</v>
      </c>
      <c r="X17" s="46"/>
      <c r="Y17" s="46"/>
      <c r="Z17" s="46"/>
      <c r="AA17" s="46"/>
      <c r="AB17" s="46"/>
      <c r="AC17" s="18"/>
    </row>
    <row r="18" spans="2:29" s="4" customFormat="1" ht="21" customHeight="1" x14ac:dyDescent="0.2">
      <c r="B18" s="122"/>
      <c r="C18" s="124" t="s">
        <v>8</v>
      </c>
      <c r="D18" s="124"/>
      <c r="E18" s="124"/>
      <c r="F18" s="124"/>
      <c r="G18" s="107" t="s">
        <v>86</v>
      </c>
      <c r="H18" s="108"/>
      <c r="I18" s="108"/>
      <c r="J18" s="108"/>
      <c r="K18" s="108"/>
      <c r="L18" s="108"/>
      <c r="M18" s="108"/>
      <c r="N18" s="108"/>
      <c r="O18" s="108"/>
      <c r="P18" s="108"/>
      <c r="Q18" s="45"/>
      <c r="R18" s="46"/>
      <c r="S18" s="46"/>
      <c r="T18" s="18"/>
      <c r="U18" s="128" t="s">
        <v>10</v>
      </c>
      <c r="V18" s="129"/>
      <c r="W18" s="109" t="s">
        <v>87</v>
      </c>
      <c r="X18" s="46"/>
      <c r="Y18" s="46"/>
      <c r="Z18" s="46"/>
      <c r="AA18" s="46"/>
      <c r="AB18" s="46"/>
      <c r="AC18" s="18"/>
    </row>
    <row r="19" spans="2:29" s="4" customFormat="1" ht="21" customHeight="1" x14ac:dyDescent="0.2">
      <c r="B19" s="121">
        <v>2</v>
      </c>
      <c r="C19" s="124" t="s">
        <v>9</v>
      </c>
      <c r="D19" s="124"/>
      <c r="E19" s="124"/>
      <c r="F19" s="124"/>
      <c r="G19" s="107" t="s">
        <v>88</v>
      </c>
      <c r="H19" s="108"/>
      <c r="I19" s="108"/>
      <c r="J19" s="108"/>
      <c r="K19" s="108"/>
      <c r="L19" s="108"/>
      <c r="M19" s="108"/>
      <c r="N19" s="108"/>
      <c r="O19" s="108"/>
      <c r="P19" s="108"/>
      <c r="Q19" s="45"/>
      <c r="R19" s="46"/>
      <c r="S19" s="46"/>
      <c r="T19" s="18"/>
      <c r="U19" s="128" t="s">
        <v>7</v>
      </c>
      <c r="V19" s="129"/>
      <c r="W19" s="109" t="s">
        <v>85</v>
      </c>
      <c r="X19" s="46"/>
      <c r="Y19" s="46"/>
      <c r="Z19" s="46"/>
      <c r="AA19" s="46"/>
      <c r="AB19" s="46"/>
      <c r="AC19" s="18"/>
    </row>
    <row r="20" spans="2:29" s="4" customFormat="1" ht="21" customHeight="1" x14ac:dyDescent="0.2">
      <c r="B20" s="122"/>
      <c r="C20" s="124" t="s">
        <v>8</v>
      </c>
      <c r="D20" s="124"/>
      <c r="E20" s="124"/>
      <c r="F20" s="124"/>
      <c r="G20" s="107" t="s">
        <v>86</v>
      </c>
      <c r="H20" s="108"/>
      <c r="I20" s="108"/>
      <c r="J20" s="108"/>
      <c r="K20" s="108"/>
      <c r="L20" s="108"/>
      <c r="M20" s="108"/>
      <c r="N20" s="108"/>
      <c r="O20" s="108"/>
      <c r="P20" s="108"/>
      <c r="Q20" s="45"/>
      <c r="R20" s="46"/>
      <c r="S20" s="46"/>
      <c r="T20" s="18"/>
      <c r="U20" s="128" t="s">
        <v>10</v>
      </c>
      <c r="V20" s="129"/>
      <c r="W20" s="109" t="s">
        <v>87</v>
      </c>
      <c r="X20" s="46"/>
      <c r="Y20" s="46"/>
      <c r="Z20" s="46"/>
      <c r="AA20" s="46"/>
      <c r="AB20" s="46"/>
      <c r="AC20" s="18"/>
    </row>
    <row r="21" spans="2:29" s="4" customFormat="1" ht="21" customHeight="1" x14ac:dyDescent="0.2">
      <c r="B21" s="121">
        <v>3</v>
      </c>
      <c r="C21" s="124" t="s">
        <v>9</v>
      </c>
      <c r="D21" s="124"/>
      <c r="E21" s="124"/>
      <c r="F21" s="124"/>
      <c r="G21" s="107" t="s">
        <v>89</v>
      </c>
      <c r="H21" s="108"/>
      <c r="I21" s="108"/>
      <c r="J21" s="108"/>
      <c r="K21" s="108"/>
      <c r="L21" s="108"/>
      <c r="M21" s="108"/>
      <c r="N21" s="108"/>
      <c r="O21" s="108"/>
      <c r="P21" s="108"/>
      <c r="Q21" s="45"/>
      <c r="R21" s="46"/>
      <c r="S21" s="46"/>
      <c r="T21" s="18"/>
      <c r="U21" s="128" t="s">
        <v>7</v>
      </c>
      <c r="V21" s="129"/>
      <c r="W21" s="109" t="s">
        <v>90</v>
      </c>
      <c r="X21" s="46"/>
      <c r="Y21" s="46"/>
      <c r="Z21" s="46"/>
      <c r="AA21" s="46"/>
      <c r="AB21" s="46"/>
      <c r="AC21" s="18"/>
    </row>
    <row r="22" spans="2:29" s="4" customFormat="1" ht="21" customHeight="1" x14ac:dyDescent="0.2">
      <c r="B22" s="122"/>
      <c r="C22" s="124" t="s">
        <v>8</v>
      </c>
      <c r="D22" s="124"/>
      <c r="E22" s="124"/>
      <c r="F22" s="124"/>
      <c r="G22" s="107" t="s">
        <v>86</v>
      </c>
      <c r="H22" s="108"/>
      <c r="I22" s="108"/>
      <c r="J22" s="108"/>
      <c r="K22" s="108"/>
      <c r="L22" s="108"/>
      <c r="M22" s="108"/>
      <c r="N22" s="108"/>
      <c r="O22" s="108"/>
      <c r="P22" s="108"/>
      <c r="Q22" s="45"/>
      <c r="R22" s="46"/>
      <c r="S22" s="46"/>
      <c r="T22" s="18"/>
      <c r="U22" s="128" t="s">
        <v>10</v>
      </c>
      <c r="V22" s="129"/>
      <c r="W22" s="109" t="s">
        <v>87</v>
      </c>
      <c r="X22" s="46"/>
      <c r="Y22" s="46"/>
      <c r="Z22" s="46"/>
      <c r="AA22" s="46"/>
      <c r="AB22" s="46"/>
      <c r="AC22" s="18"/>
    </row>
    <row r="23" spans="2:29" s="4" customFormat="1" ht="21" customHeight="1" x14ac:dyDescent="0.2">
      <c r="B23" s="121">
        <v>4</v>
      </c>
      <c r="C23" s="124" t="s">
        <v>9</v>
      </c>
      <c r="D23" s="124"/>
      <c r="E23" s="124"/>
      <c r="F23" s="124"/>
      <c r="G23" s="44"/>
      <c r="H23" s="45"/>
      <c r="I23" s="45"/>
      <c r="J23" s="45"/>
      <c r="K23" s="45"/>
      <c r="L23" s="45"/>
      <c r="M23" s="45"/>
      <c r="N23" s="45"/>
      <c r="O23" s="45"/>
      <c r="P23" s="45"/>
      <c r="Q23" s="45"/>
      <c r="R23" s="46"/>
      <c r="S23" s="46"/>
      <c r="T23" s="18"/>
      <c r="U23" s="128" t="s">
        <v>7</v>
      </c>
      <c r="V23" s="129"/>
      <c r="W23" s="47"/>
      <c r="X23" s="46"/>
      <c r="Y23" s="46"/>
      <c r="Z23" s="46"/>
      <c r="AA23" s="46"/>
      <c r="AB23" s="46"/>
      <c r="AC23" s="18"/>
    </row>
    <row r="24" spans="2:29" s="4" customFormat="1" ht="21" customHeight="1" x14ac:dyDescent="0.2">
      <c r="B24" s="122"/>
      <c r="C24" s="124" t="s">
        <v>8</v>
      </c>
      <c r="D24" s="124"/>
      <c r="E24" s="124"/>
      <c r="F24" s="124"/>
      <c r="G24" s="44"/>
      <c r="H24" s="45"/>
      <c r="I24" s="45"/>
      <c r="J24" s="45"/>
      <c r="K24" s="45"/>
      <c r="L24" s="45"/>
      <c r="M24" s="45"/>
      <c r="N24" s="45"/>
      <c r="O24" s="45"/>
      <c r="P24" s="45"/>
      <c r="Q24" s="45"/>
      <c r="R24" s="46"/>
      <c r="S24" s="46"/>
      <c r="T24" s="18"/>
      <c r="U24" s="128" t="s">
        <v>10</v>
      </c>
      <c r="V24" s="129"/>
      <c r="W24" s="47"/>
      <c r="X24" s="46"/>
      <c r="Y24" s="46"/>
      <c r="Z24" s="46"/>
      <c r="AA24" s="46"/>
      <c r="AB24" s="46"/>
      <c r="AC24" s="18"/>
    </row>
    <row r="25" spans="2:29" s="4" customFormat="1" ht="21" customHeight="1" x14ac:dyDescent="0.2">
      <c r="B25" s="121">
        <v>5</v>
      </c>
      <c r="C25" s="124" t="s">
        <v>9</v>
      </c>
      <c r="D25" s="124"/>
      <c r="E25" s="124"/>
      <c r="F25" s="124"/>
      <c r="G25" s="44"/>
      <c r="H25" s="45"/>
      <c r="I25" s="45"/>
      <c r="J25" s="45"/>
      <c r="K25" s="45"/>
      <c r="L25" s="45"/>
      <c r="M25" s="45"/>
      <c r="N25" s="45"/>
      <c r="O25" s="45"/>
      <c r="P25" s="45"/>
      <c r="Q25" s="45"/>
      <c r="R25" s="46"/>
      <c r="S25" s="46"/>
      <c r="T25" s="18"/>
      <c r="U25" s="128" t="s">
        <v>7</v>
      </c>
      <c r="V25" s="129"/>
      <c r="W25" s="47"/>
      <c r="X25" s="46"/>
      <c r="Y25" s="46"/>
      <c r="Z25" s="46"/>
      <c r="AA25" s="46"/>
      <c r="AB25" s="46"/>
      <c r="AC25" s="18"/>
    </row>
    <row r="26" spans="2:29" s="4" customFormat="1" ht="21" customHeight="1" x14ac:dyDescent="0.2">
      <c r="B26" s="122"/>
      <c r="C26" s="124" t="s">
        <v>8</v>
      </c>
      <c r="D26" s="124"/>
      <c r="E26" s="124"/>
      <c r="F26" s="124"/>
      <c r="G26" s="44"/>
      <c r="H26" s="45"/>
      <c r="I26" s="45"/>
      <c r="J26" s="45"/>
      <c r="K26" s="45"/>
      <c r="L26" s="45"/>
      <c r="M26" s="45"/>
      <c r="N26" s="45"/>
      <c r="O26" s="45"/>
      <c r="P26" s="45"/>
      <c r="Q26" s="45"/>
      <c r="R26" s="46"/>
      <c r="S26" s="46"/>
      <c r="T26" s="18"/>
      <c r="U26" s="128" t="s">
        <v>10</v>
      </c>
      <c r="V26" s="129"/>
      <c r="W26" s="47"/>
      <c r="X26" s="46"/>
      <c r="Y26" s="46"/>
      <c r="Z26" s="46"/>
      <c r="AA26" s="46"/>
      <c r="AB26" s="46"/>
      <c r="AC26" s="18"/>
    </row>
    <row r="27" spans="2:29" s="4" customFormat="1" ht="41.25" customHeight="1" x14ac:dyDescent="0.2">
      <c r="B27" s="130" t="s">
        <v>73</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row>
    <row r="28" spans="2:29" s="4" customFormat="1" ht="15" customHeight="1" x14ac:dyDescent="0.2">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2:29" s="4" customFormat="1" ht="17.25" customHeight="1" x14ac:dyDescent="0.2">
      <c r="B29" s="71" t="s">
        <v>47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2:29" s="4" customFormat="1" ht="17.25" customHeight="1" x14ac:dyDescent="0.2">
      <c r="B30" s="121">
        <v>1</v>
      </c>
      <c r="C30" s="124" t="s">
        <v>46</v>
      </c>
      <c r="D30" s="124"/>
      <c r="E30" s="124"/>
      <c r="F30" s="125"/>
      <c r="G30" s="107"/>
      <c r="H30" s="108"/>
      <c r="I30" s="108"/>
      <c r="J30" s="108"/>
      <c r="K30" s="108"/>
      <c r="L30" s="108"/>
      <c r="M30" s="108"/>
      <c r="N30" s="45"/>
      <c r="O30" s="46"/>
      <c r="P30" s="46"/>
      <c r="Q30" s="18"/>
      <c r="R30" s="128" t="s">
        <v>7</v>
      </c>
      <c r="S30" s="129"/>
      <c r="T30" s="109"/>
      <c r="U30" s="46"/>
      <c r="V30" s="46"/>
      <c r="W30" s="46"/>
      <c r="X30" s="46"/>
      <c r="Y30" s="46"/>
      <c r="Z30" s="18"/>
      <c r="AA30" s="46"/>
      <c r="AB30" s="46"/>
      <c r="AC30" s="18"/>
    </row>
    <row r="31" spans="2:29" s="4" customFormat="1" ht="17.25" customHeight="1" x14ac:dyDescent="0.2">
      <c r="B31" s="122"/>
      <c r="C31" s="124" t="s">
        <v>8</v>
      </c>
      <c r="D31" s="124"/>
      <c r="E31" s="124"/>
      <c r="F31" s="124"/>
      <c r="G31" s="108"/>
      <c r="H31" s="108"/>
      <c r="I31" s="108"/>
      <c r="J31" s="108"/>
      <c r="K31" s="108"/>
      <c r="L31" s="108"/>
      <c r="M31" s="108"/>
      <c r="N31" s="45"/>
      <c r="O31" s="46"/>
      <c r="P31" s="46"/>
      <c r="Q31" s="18"/>
      <c r="R31" s="128" t="s">
        <v>10</v>
      </c>
      <c r="S31" s="129"/>
      <c r="T31" s="109"/>
      <c r="U31" s="46"/>
      <c r="V31" s="46"/>
      <c r="W31" s="46"/>
      <c r="X31" s="46"/>
      <c r="Y31" s="46"/>
      <c r="Z31" s="18"/>
      <c r="AA31" s="46"/>
      <c r="AB31" s="46"/>
      <c r="AC31" s="18"/>
    </row>
    <row r="32" spans="2:29" s="4" customFormat="1" ht="15.75" customHeight="1" x14ac:dyDescent="0.2">
      <c r="B32" s="76" t="s">
        <v>54</v>
      </c>
      <c r="C32" s="74"/>
      <c r="D32" s="74"/>
      <c r="E32" s="74"/>
      <c r="F32" s="74"/>
      <c r="G32" s="55"/>
      <c r="H32" s="55"/>
      <c r="I32" s="55"/>
      <c r="J32" s="55"/>
      <c r="K32" s="55"/>
      <c r="L32" s="55"/>
      <c r="M32" s="55"/>
      <c r="N32" s="55"/>
      <c r="O32" s="55"/>
      <c r="P32" s="55"/>
      <c r="Q32" s="55"/>
      <c r="R32" s="31"/>
      <c r="S32" s="31"/>
      <c r="T32" s="31"/>
      <c r="U32" s="75"/>
      <c r="V32" s="75"/>
      <c r="W32" s="31"/>
      <c r="X32" s="31"/>
      <c r="Y32" s="31"/>
      <c r="Z32" s="31"/>
      <c r="AA32" s="31"/>
      <c r="AB32" s="31"/>
      <c r="AC32" s="31"/>
    </row>
    <row r="33" spans="1:32" s="4" customFormat="1" ht="10.5" customHeight="1" thickBot="1" x14ac:dyDescent="0.25">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32" ht="17.25" customHeight="1" thickBot="1" x14ac:dyDescent="0.25">
      <c r="A34" s="4"/>
      <c r="B34" s="132" t="s">
        <v>16</v>
      </c>
      <c r="C34" s="133"/>
      <c r="D34" s="133"/>
      <c r="E34" s="133"/>
      <c r="F34" s="133"/>
      <c r="G34" s="138">
        <v>3</v>
      </c>
      <c r="H34" s="139"/>
      <c r="I34" s="140"/>
      <c r="J34" s="31" t="s">
        <v>6</v>
      </c>
      <c r="K34" s="31"/>
      <c r="L34" s="31"/>
      <c r="M34" s="31"/>
      <c r="N34" s="75"/>
      <c r="O34" s="31"/>
      <c r="P34" s="75"/>
      <c r="Q34" s="75"/>
      <c r="R34" s="30"/>
      <c r="S34" s="30"/>
      <c r="T34" s="30"/>
      <c r="U34" s="30"/>
      <c r="V34" s="75"/>
      <c r="W34" s="4"/>
      <c r="X34" s="66"/>
      <c r="Y34" s="66"/>
      <c r="Z34" s="66"/>
      <c r="AA34" s="74"/>
      <c r="AB34" s="4"/>
      <c r="AC34" s="4"/>
      <c r="AD34" s="4"/>
      <c r="AF34" s="9">
        <f>300000*G34</f>
        <v>900000</v>
      </c>
    </row>
    <row r="35" spans="1:32" ht="23.25" customHeight="1" x14ac:dyDescent="0.2">
      <c r="A35" s="4"/>
      <c r="B35" s="76" t="s">
        <v>55</v>
      </c>
      <c r="C35" s="4"/>
      <c r="D35" s="4"/>
      <c r="E35" s="75"/>
      <c r="F35" s="75"/>
      <c r="G35" s="30"/>
      <c r="H35" s="30"/>
      <c r="I35" s="30"/>
      <c r="J35" s="30"/>
      <c r="K35" s="75"/>
      <c r="L35" s="75"/>
      <c r="M35" s="75"/>
      <c r="N35" s="75"/>
      <c r="O35" s="31"/>
      <c r="P35" s="75"/>
      <c r="Q35" s="75"/>
      <c r="R35" s="30"/>
      <c r="S35" s="30"/>
      <c r="T35" s="30"/>
      <c r="U35" s="30"/>
      <c r="V35" s="75"/>
      <c r="W35" s="4"/>
      <c r="X35" s="66"/>
      <c r="Y35" s="66"/>
      <c r="Z35" s="66"/>
      <c r="AA35" s="74"/>
      <c r="AB35" s="4"/>
      <c r="AC35" s="4"/>
      <c r="AD35" s="4"/>
      <c r="AF35" s="9">
        <f>400000*G34</f>
        <v>1200000</v>
      </c>
    </row>
    <row r="36" spans="1:32" ht="17.25" customHeight="1" thickBot="1" x14ac:dyDescent="0.25">
      <c r="A36" s="4"/>
      <c r="B36" s="101" t="s">
        <v>75</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7" t="s">
        <v>16</v>
      </c>
      <c r="C37" s="158"/>
      <c r="D37" s="158"/>
      <c r="E37" s="158"/>
      <c r="F37" s="159"/>
      <c r="G37" s="160">
        <f>G34</f>
        <v>3</v>
      </c>
      <c r="H37" s="161"/>
      <c r="I37" s="162"/>
      <c r="J37" s="5" t="s">
        <v>11</v>
      </c>
      <c r="K37" s="163" t="s">
        <v>56</v>
      </c>
      <c r="L37" s="164"/>
      <c r="M37" s="164"/>
      <c r="N37" s="164"/>
      <c r="O37" s="164"/>
      <c r="P37" s="165"/>
      <c r="Q37" s="1" t="s">
        <v>12</v>
      </c>
      <c r="R37" s="166" t="s">
        <v>30</v>
      </c>
      <c r="S37" s="167"/>
      <c r="T37" s="167"/>
      <c r="U37" s="167"/>
      <c r="V37" s="168">
        <f>IF(AF35&gt;=2000000,2000000,AF35)</f>
        <v>1200000</v>
      </c>
      <c r="W37" s="169"/>
      <c r="X37" s="169"/>
      <c r="Y37" s="170"/>
      <c r="Z37" s="3" t="s">
        <v>1</v>
      </c>
      <c r="AA37" s="3"/>
      <c r="AB37" s="48"/>
      <c r="AC37" s="4"/>
      <c r="AD37" s="4"/>
    </row>
    <row r="38" spans="1:32" s="7" customFormat="1" ht="11.25" customHeight="1" x14ac:dyDescent="0.2">
      <c r="B38" s="155" t="s">
        <v>74</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row>
    <row r="39" spans="1:32" s="7" customFormat="1" ht="11.25" customHeight="1" x14ac:dyDescent="0.2">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row>
    <row r="40" spans="1:32" s="7" customFormat="1" ht="12.75" customHeight="1" x14ac:dyDescent="0.2">
      <c r="B40" s="156"/>
      <c r="C40" s="156"/>
      <c r="D40" s="156"/>
      <c r="E40" s="156"/>
      <c r="F40" s="156"/>
      <c r="G40" s="65"/>
      <c r="H40" s="153"/>
      <c r="I40" s="153"/>
      <c r="J40" s="153"/>
      <c r="K40" s="153"/>
      <c r="L40" s="153"/>
      <c r="M40" s="153"/>
      <c r="N40" s="153"/>
      <c r="O40" s="153"/>
      <c r="P40" s="153"/>
      <c r="Q40" s="50"/>
      <c r="R40" s="153"/>
      <c r="S40" s="153"/>
      <c r="T40" s="153"/>
      <c r="U40" s="153"/>
      <c r="V40" s="154"/>
      <c r="W40" s="154"/>
      <c r="X40" s="154"/>
      <c r="Y40" s="154"/>
      <c r="Z40" s="154"/>
      <c r="AA40" s="154"/>
      <c r="AB40" s="50"/>
    </row>
    <row r="41" spans="1:32" s="7" customFormat="1" ht="17.25" customHeight="1" thickBot="1" x14ac:dyDescent="0.25">
      <c r="B41" s="73" t="s">
        <v>69</v>
      </c>
      <c r="E41" s="14"/>
      <c r="F41" s="14"/>
      <c r="H41" s="50"/>
      <c r="I41" s="50"/>
      <c r="J41" s="50"/>
      <c r="K41" s="50"/>
      <c r="L41" s="50"/>
      <c r="M41" s="65"/>
      <c r="N41" s="65"/>
      <c r="O41" s="65"/>
      <c r="P41" s="65"/>
      <c r="Q41" s="65"/>
      <c r="R41" s="66"/>
      <c r="S41" s="66"/>
      <c r="T41" s="66"/>
      <c r="U41" s="66"/>
      <c r="V41" s="66"/>
      <c r="W41" s="50"/>
      <c r="X41" s="50"/>
      <c r="Z41" s="14"/>
      <c r="AA41" s="14"/>
    </row>
    <row r="42" spans="1:32" s="7" customFormat="1" ht="17.25" customHeight="1" thickBot="1" x14ac:dyDescent="0.25">
      <c r="B42" s="111" t="s">
        <v>76</v>
      </c>
      <c r="C42" s="112"/>
      <c r="D42" s="112"/>
      <c r="E42" s="112"/>
      <c r="F42" s="112"/>
      <c r="G42" s="118">
        <f>MIN(G14,V37)</f>
        <v>1200000</v>
      </c>
      <c r="H42" s="119"/>
      <c r="I42" s="119"/>
      <c r="J42" s="119"/>
      <c r="K42" s="120"/>
      <c r="L42" s="31" t="s">
        <v>28</v>
      </c>
      <c r="M42" s="31" t="s">
        <v>19</v>
      </c>
      <c r="N42" s="31" t="s">
        <v>29</v>
      </c>
      <c r="O42" s="31"/>
      <c r="P42" s="75"/>
      <c r="Q42" s="75"/>
      <c r="R42" s="30"/>
      <c r="S42" s="30"/>
      <c r="T42" s="30"/>
      <c r="U42" s="30"/>
      <c r="V42" s="75"/>
      <c r="X42" s="66"/>
      <c r="Y42" s="66"/>
      <c r="Z42" s="66"/>
      <c r="AA42" s="65"/>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87"/>
      <c r="B44" s="90" t="s">
        <v>61</v>
      </c>
      <c r="C44" s="85"/>
      <c r="D44" s="85"/>
      <c r="E44" s="83"/>
      <c r="F44" s="83"/>
      <c r="G44" s="84"/>
      <c r="H44" s="84"/>
      <c r="I44" s="84"/>
      <c r="J44" s="84"/>
      <c r="K44" s="83"/>
      <c r="L44" s="83"/>
      <c r="M44" s="83"/>
      <c r="N44" s="83"/>
      <c r="O44" s="82"/>
      <c r="P44" s="83"/>
      <c r="Q44" s="83"/>
      <c r="R44" s="84"/>
      <c r="S44" s="84"/>
      <c r="T44" s="84"/>
      <c r="U44" s="84"/>
      <c r="V44" s="83"/>
      <c r="W44" s="85"/>
      <c r="X44" s="86"/>
      <c r="Y44" s="87"/>
    </row>
    <row r="45" spans="1:32" ht="17.25" customHeight="1" thickBot="1" x14ac:dyDescent="0.25">
      <c r="A45" s="100"/>
      <c r="B45" s="111" t="s">
        <v>65</v>
      </c>
      <c r="C45" s="112"/>
      <c r="D45" s="112"/>
      <c r="E45" s="112"/>
      <c r="F45" s="112"/>
      <c r="G45" s="113">
        <v>900000</v>
      </c>
      <c r="H45" s="114"/>
      <c r="I45" s="114"/>
      <c r="J45" s="114"/>
      <c r="K45" s="115"/>
      <c r="L45" s="95" t="s">
        <v>1</v>
      </c>
      <c r="M45" s="95" t="s">
        <v>19</v>
      </c>
      <c r="N45" s="95" t="s">
        <v>64</v>
      </c>
      <c r="O45" s="95"/>
      <c r="P45" s="96"/>
      <c r="Q45" s="96"/>
      <c r="R45" s="97"/>
      <c r="S45" s="97"/>
      <c r="T45" s="97"/>
      <c r="U45" s="97"/>
      <c r="V45" s="96"/>
      <c r="W45" s="88"/>
      <c r="X45" s="94"/>
      <c r="Y45" s="100"/>
    </row>
    <row r="46" spans="1:32" ht="17.25" customHeight="1" x14ac:dyDescent="0.2">
      <c r="A46" s="100"/>
      <c r="B46" s="116"/>
      <c r="C46" s="116"/>
      <c r="D46" s="116"/>
      <c r="E46" s="116"/>
      <c r="F46" s="116"/>
      <c r="G46" s="117"/>
      <c r="H46" s="117"/>
      <c r="I46" s="117"/>
      <c r="J46" s="117"/>
      <c r="K46" s="117"/>
      <c r="L46" s="95"/>
      <c r="M46" s="95"/>
      <c r="N46" s="102" t="s">
        <v>80</v>
      </c>
      <c r="O46" s="95"/>
      <c r="P46" s="96"/>
      <c r="Q46" s="96"/>
      <c r="R46" s="97"/>
      <c r="S46" s="97"/>
      <c r="T46" s="97"/>
      <c r="U46" s="97"/>
      <c r="V46" s="96"/>
      <c r="W46" s="88"/>
      <c r="X46" s="94"/>
      <c r="Y46" s="100"/>
    </row>
    <row r="47" spans="1:32" ht="17.25" customHeight="1" thickBot="1" x14ac:dyDescent="0.25">
      <c r="A47" s="100"/>
      <c r="B47" s="90" t="s">
        <v>63</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row>
    <row r="48" spans="1:32" ht="17.25" customHeight="1" thickBot="1" x14ac:dyDescent="0.25">
      <c r="A48" s="100"/>
      <c r="B48" s="111" t="s">
        <v>78</v>
      </c>
      <c r="C48" s="112"/>
      <c r="D48" s="112"/>
      <c r="E48" s="112"/>
      <c r="F48" s="112"/>
      <c r="G48" s="118">
        <f>G42-G45</f>
        <v>300000</v>
      </c>
      <c r="H48" s="119"/>
      <c r="I48" s="119"/>
      <c r="J48" s="119"/>
      <c r="K48" s="120"/>
      <c r="L48" s="95" t="s">
        <v>1</v>
      </c>
      <c r="M48" s="95" t="s">
        <v>19</v>
      </c>
      <c r="N48" s="95" t="s">
        <v>62</v>
      </c>
      <c r="O48" s="95"/>
      <c r="P48" s="96"/>
      <c r="Q48" s="96"/>
      <c r="R48" s="97"/>
      <c r="S48" s="97"/>
      <c r="T48" s="97"/>
      <c r="U48" s="97"/>
      <c r="V48" s="96"/>
      <c r="W48" s="88"/>
      <c r="X48" s="94"/>
      <c r="Y48" s="100"/>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R30:S30"/>
    <mergeCell ref="R31:S31"/>
    <mergeCell ref="A3:AD3"/>
    <mergeCell ref="AA1:AD1"/>
    <mergeCell ref="B11:Y12"/>
    <mergeCell ref="M10:Q10"/>
    <mergeCell ref="G7:J7"/>
    <mergeCell ref="X8:Y8"/>
    <mergeCell ref="B6:K6"/>
    <mergeCell ref="M6:V6"/>
    <mergeCell ref="B21:B22"/>
    <mergeCell ref="X9:Y9"/>
    <mergeCell ref="B30:B31"/>
    <mergeCell ref="C30:F30"/>
    <mergeCell ref="C31:F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L45:P46 V34:V35 K35:P35 G34:G35 K7:L10 G16 K16:P16 E16 R34:R35 M34:P34 B10 V7:V10 J34 L5:L6 E7:E9 Q14 U14 L14:O14 G7:G10 R7:R10 L42:N42 M43:N43 M15:P15 V15:V16 V42:V46 M5:P5 R42:R46 B14:B15 E5:K5 AH11:AH13 G42:G46 O42:P43 R15:R26 G37 E44 K44:P44 L48:P48 V48 G48 R48 R32 O30:O31"/>
    <dataValidation type="list" allowBlank="1" showInputMessage="1" showErrorMessage="1" sqref="G40:G41 G37">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4"/>
  <sheetViews>
    <sheetView showGridLines="0" showZeros="0" tabSelected="1" view="pageBreakPreview" topLeftCell="A10" zoomScaleNormal="100" zoomScaleSheetLayoutView="100" workbookViewId="0">
      <selection activeCell="B11" sqref="B11:Y12"/>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1" t="s">
        <v>77</v>
      </c>
      <c r="B1" s="4"/>
      <c r="C1" s="4"/>
      <c r="D1" s="4"/>
      <c r="E1" s="4"/>
      <c r="F1" s="4"/>
      <c r="G1" s="4"/>
      <c r="H1" s="4"/>
      <c r="I1" s="4"/>
      <c r="J1" s="4"/>
      <c r="K1" s="4"/>
      <c r="L1" s="4"/>
      <c r="M1" s="4"/>
      <c r="N1" s="4"/>
      <c r="O1" s="4"/>
      <c r="P1" s="4"/>
      <c r="Q1" s="4"/>
      <c r="R1" s="4"/>
      <c r="S1" s="4"/>
      <c r="T1" s="4"/>
      <c r="U1" s="4"/>
      <c r="V1" s="4"/>
      <c r="W1" s="4"/>
      <c r="X1" s="4"/>
      <c r="Y1" s="4"/>
      <c r="Z1" s="4"/>
      <c r="AA1" s="197" t="s">
        <v>32</v>
      </c>
      <c r="AB1" s="198"/>
      <c r="AC1" s="198"/>
      <c r="AD1" s="19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31" t="s">
        <v>83</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1"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7" t="s">
        <v>25</v>
      </c>
      <c r="C6" s="137"/>
      <c r="D6" s="137"/>
      <c r="E6" s="137"/>
      <c r="F6" s="137"/>
      <c r="G6" s="137"/>
      <c r="H6" s="137"/>
      <c r="I6" s="137"/>
      <c r="J6" s="137"/>
      <c r="K6" s="137"/>
      <c r="L6" s="11"/>
      <c r="M6" s="137" t="s">
        <v>66</v>
      </c>
      <c r="N6" s="137"/>
      <c r="O6" s="137"/>
      <c r="P6" s="137"/>
      <c r="Q6" s="137"/>
      <c r="R6" s="137"/>
      <c r="S6" s="137"/>
      <c r="T6" s="137"/>
      <c r="U6" s="137"/>
      <c r="V6" s="137"/>
      <c r="W6" s="14"/>
      <c r="X6" s="141" t="s">
        <v>4</v>
      </c>
      <c r="Y6" s="141"/>
      <c r="Z6" s="14"/>
      <c r="AA6" s="141" t="s">
        <v>5</v>
      </c>
      <c r="AB6" s="141"/>
      <c r="AC6" s="141"/>
    </row>
    <row r="7" spans="1:38" ht="20.25" customHeight="1" x14ac:dyDescent="0.2">
      <c r="A7" s="4"/>
      <c r="B7" s="16" t="s">
        <v>3</v>
      </c>
      <c r="C7" s="103">
        <v>1</v>
      </c>
      <c r="D7" s="17" t="s">
        <v>2</v>
      </c>
      <c r="E7" s="104">
        <v>6</v>
      </c>
      <c r="F7" s="18" t="s">
        <v>0</v>
      </c>
      <c r="G7" s="136">
        <v>1450000</v>
      </c>
      <c r="H7" s="136"/>
      <c r="I7" s="136"/>
      <c r="J7" s="136"/>
      <c r="K7" s="19" t="s">
        <v>1</v>
      </c>
      <c r="L7" s="20"/>
      <c r="M7" s="16" t="s">
        <v>3</v>
      </c>
      <c r="N7" s="104">
        <v>3</v>
      </c>
      <c r="O7" s="17" t="s">
        <v>2</v>
      </c>
      <c r="P7" s="104">
        <v>6</v>
      </c>
      <c r="Q7" s="18" t="s">
        <v>0</v>
      </c>
      <c r="R7" s="147">
        <v>500580</v>
      </c>
      <c r="S7" s="147"/>
      <c r="T7" s="147"/>
      <c r="U7" s="147"/>
      <c r="V7" s="19" t="s">
        <v>1</v>
      </c>
      <c r="W7" s="21"/>
      <c r="X7" s="123">
        <f>IFERROR(TRUNC((G7-R7)/G7,3),"")</f>
        <v>0.65400000000000003</v>
      </c>
      <c r="Y7" s="123"/>
      <c r="Z7" s="21"/>
      <c r="AA7" s="22" t="str">
        <f>IF(X7="","",IF(X7&gt;=0.5,"○",""))</f>
        <v>○</v>
      </c>
      <c r="AB7" s="143" t="s">
        <v>13</v>
      </c>
      <c r="AC7" s="143"/>
    </row>
    <row r="8" spans="1:38" ht="20.25" customHeight="1" thickBot="1" x14ac:dyDescent="0.25">
      <c r="A8" s="4"/>
      <c r="B8" s="16" t="s">
        <v>3</v>
      </c>
      <c r="C8" s="103">
        <v>1</v>
      </c>
      <c r="D8" s="17" t="s">
        <v>2</v>
      </c>
      <c r="E8" s="104">
        <v>7</v>
      </c>
      <c r="F8" s="18" t="s">
        <v>0</v>
      </c>
      <c r="G8" s="136">
        <v>550000</v>
      </c>
      <c r="H8" s="136"/>
      <c r="I8" s="136"/>
      <c r="J8" s="136"/>
      <c r="K8" s="19" t="s">
        <v>1</v>
      </c>
      <c r="L8" s="20"/>
      <c r="M8" s="16" t="s">
        <v>3</v>
      </c>
      <c r="N8" s="104">
        <v>3</v>
      </c>
      <c r="O8" s="17" t="s">
        <v>2</v>
      </c>
      <c r="P8" s="104">
        <v>7</v>
      </c>
      <c r="Q8" s="18" t="s">
        <v>0</v>
      </c>
      <c r="R8" s="136">
        <v>200000</v>
      </c>
      <c r="S8" s="136"/>
      <c r="T8" s="136"/>
      <c r="U8" s="136"/>
      <c r="V8" s="19" t="s">
        <v>1</v>
      </c>
      <c r="W8" s="21"/>
      <c r="X8" s="123">
        <f t="shared" ref="X8:X10" si="0">IFERROR(TRUNC((G8-R8)/G8,3),"")</f>
        <v>0.63600000000000001</v>
      </c>
      <c r="Y8" s="123"/>
      <c r="Z8" s="21"/>
      <c r="AA8" s="77" t="str">
        <f t="shared" ref="AA8" si="1">IF(X8="","",IF(X8&gt;=0.5,"○",""))</f>
        <v>○</v>
      </c>
      <c r="AB8" s="143"/>
      <c r="AC8" s="143"/>
      <c r="AG8" s="9" t="s">
        <v>44</v>
      </c>
    </row>
    <row r="9" spans="1:38" ht="20.25" customHeight="1" thickTop="1" thickBot="1" x14ac:dyDescent="0.25">
      <c r="A9" s="4"/>
      <c r="B9" s="16" t="s">
        <v>3</v>
      </c>
      <c r="C9" s="103">
        <v>1</v>
      </c>
      <c r="D9" s="17" t="s">
        <v>2</v>
      </c>
      <c r="E9" s="104">
        <v>8</v>
      </c>
      <c r="F9" s="18" t="s">
        <v>0</v>
      </c>
      <c r="G9" s="147">
        <v>405000</v>
      </c>
      <c r="H9" s="147"/>
      <c r="I9" s="147"/>
      <c r="J9" s="147"/>
      <c r="K9" s="19" t="s">
        <v>1</v>
      </c>
      <c r="L9" s="20"/>
      <c r="M9" s="16" t="s">
        <v>3</v>
      </c>
      <c r="N9" s="104">
        <v>3</v>
      </c>
      <c r="O9" s="17" t="s">
        <v>2</v>
      </c>
      <c r="P9" s="104">
        <v>8</v>
      </c>
      <c r="Q9" s="18" t="s">
        <v>0</v>
      </c>
      <c r="R9" s="147">
        <v>290000</v>
      </c>
      <c r="S9" s="147"/>
      <c r="T9" s="147"/>
      <c r="U9" s="147"/>
      <c r="V9" s="19" t="s">
        <v>1</v>
      </c>
      <c r="W9" s="4"/>
      <c r="X9" s="123">
        <f t="shared" si="0"/>
        <v>0.28299999999999997</v>
      </c>
      <c r="Y9" s="123"/>
      <c r="Z9" s="21"/>
      <c r="AA9" s="77" t="str">
        <f>IF(X9="","",IF(X9&gt;=0.5,"○",""))</f>
        <v/>
      </c>
      <c r="AB9" s="143"/>
      <c r="AC9" s="143"/>
      <c r="AG9" s="23" t="s">
        <v>21</v>
      </c>
      <c r="AH9" s="24"/>
      <c r="AI9" s="24"/>
      <c r="AJ9" s="24"/>
      <c r="AK9" s="24"/>
      <c r="AL9" s="25"/>
    </row>
    <row r="10" spans="1:38" ht="20.25" customHeight="1" thickBot="1" x14ac:dyDescent="0.25">
      <c r="A10" s="4"/>
      <c r="B10" s="126" t="s">
        <v>26</v>
      </c>
      <c r="C10" s="126"/>
      <c r="D10" s="126"/>
      <c r="E10" s="126"/>
      <c r="F10" s="127"/>
      <c r="G10" s="144">
        <f>SUM(G7:G9)</f>
        <v>2405000</v>
      </c>
      <c r="H10" s="145"/>
      <c r="I10" s="145"/>
      <c r="J10" s="146"/>
      <c r="K10" s="26" t="s">
        <v>1</v>
      </c>
      <c r="L10" s="20"/>
      <c r="M10" s="126" t="s">
        <v>15</v>
      </c>
      <c r="N10" s="126"/>
      <c r="O10" s="126"/>
      <c r="P10" s="126"/>
      <c r="Q10" s="127"/>
      <c r="R10" s="144">
        <f>SUM(R7:U9)</f>
        <v>990580</v>
      </c>
      <c r="S10" s="145"/>
      <c r="T10" s="145"/>
      <c r="U10" s="146"/>
      <c r="V10" s="26" t="s">
        <v>1</v>
      </c>
      <c r="W10" s="4"/>
      <c r="X10" s="123">
        <f t="shared" si="0"/>
        <v>0.58799999999999997</v>
      </c>
      <c r="Y10" s="123"/>
      <c r="Z10" s="21"/>
      <c r="AA10" s="77" t="str">
        <f>IF(X10="","",IF(X10&gt;=0.3,"○",""))</f>
        <v>○</v>
      </c>
      <c r="AB10" s="142" t="s">
        <v>14</v>
      </c>
      <c r="AC10" s="142"/>
      <c r="AG10" s="27" t="s">
        <v>20</v>
      </c>
      <c r="AH10" s="4"/>
      <c r="AI10" s="4"/>
      <c r="AJ10" s="4"/>
      <c r="AK10" s="4"/>
      <c r="AL10" s="28"/>
    </row>
    <row r="11" spans="1:38" ht="24" customHeight="1" thickBot="1" x14ac:dyDescent="0.25">
      <c r="A11" s="4"/>
      <c r="B11" s="135" t="s">
        <v>71</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21"/>
      <c r="AA11" s="53" t="s">
        <v>17</v>
      </c>
      <c r="AB11" s="53"/>
      <c r="AC11" s="53"/>
      <c r="AG11" s="27"/>
      <c r="AH11" s="32">
        <f>G10-R10</f>
        <v>1414420</v>
      </c>
      <c r="AI11" s="33" t="s">
        <v>1</v>
      </c>
      <c r="AJ11" s="33"/>
      <c r="AK11" s="33"/>
      <c r="AL11" s="28"/>
    </row>
    <row r="12" spans="1:38" ht="17.25" customHeight="1" x14ac:dyDescent="0.2">
      <c r="A12" s="4"/>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21"/>
      <c r="AA12" s="48"/>
      <c r="AB12" s="48"/>
      <c r="AC12" s="48"/>
      <c r="AG12" s="27"/>
      <c r="AH12" s="33"/>
      <c r="AI12" s="33"/>
      <c r="AJ12" s="33"/>
      <c r="AK12" s="33"/>
      <c r="AL12" s="28"/>
    </row>
    <row r="13" spans="1:38" ht="9.75" customHeight="1" thickBot="1" x14ac:dyDescent="0.25">
      <c r="A13" s="4"/>
      <c r="B13" s="80"/>
      <c r="C13" s="80"/>
      <c r="D13" s="80"/>
      <c r="E13" s="80"/>
      <c r="F13" s="80"/>
      <c r="G13" s="80"/>
      <c r="H13" s="80"/>
      <c r="I13" s="80"/>
      <c r="J13" s="80"/>
      <c r="K13" s="80"/>
      <c r="L13" s="80"/>
      <c r="M13" s="80"/>
      <c r="N13" s="80"/>
      <c r="O13" s="80"/>
      <c r="P13" s="80"/>
      <c r="Q13" s="80"/>
      <c r="R13" s="80"/>
      <c r="S13" s="80"/>
      <c r="T13" s="80"/>
      <c r="U13" s="80"/>
      <c r="V13" s="80"/>
      <c r="W13" s="80"/>
      <c r="X13" s="80"/>
      <c r="Y13" s="80"/>
      <c r="Z13" s="79"/>
      <c r="AA13" s="48"/>
      <c r="AB13" s="48"/>
      <c r="AC13" s="48"/>
      <c r="AG13" s="27"/>
      <c r="AH13" s="33"/>
      <c r="AI13" s="33"/>
      <c r="AJ13" s="33"/>
      <c r="AK13" s="33"/>
      <c r="AL13" s="28"/>
    </row>
    <row r="14" spans="1:38" ht="21.75" customHeight="1" thickBot="1" x14ac:dyDescent="0.25">
      <c r="A14" s="4"/>
      <c r="B14" s="148" t="s">
        <v>24</v>
      </c>
      <c r="C14" s="148"/>
      <c r="D14" s="148"/>
      <c r="E14" s="148"/>
      <c r="F14" s="149"/>
      <c r="G14" s="191">
        <f>MAX(ROUNDDOWN(G10-R10,-3),0)</f>
        <v>1414000</v>
      </c>
      <c r="H14" s="192"/>
      <c r="I14" s="192"/>
      <c r="J14" s="192"/>
      <c r="K14" s="193"/>
      <c r="L14" s="31" t="s">
        <v>1</v>
      </c>
      <c r="M14" s="31" t="s">
        <v>27</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4"/>
      <c r="Y16" s="64"/>
      <c r="Z16" s="64"/>
      <c r="AA16" s="34"/>
      <c r="AB16" s="4"/>
      <c r="AC16" s="4"/>
    </row>
    <row r="17" spans="1:30" ht="18" customHeight="1" x14ac:dyDescent="0.2">
      <c r="A17" s="4"/>
      <c r="B17" s="72" t="s">
        <v>51</v>
      </c>
      <c r="C17" s="39"/>
      <c r="D17" s="39"/>
      <c r="E17" s="40"/>
      <c r="F17" s="40"/>
      <c r="G17" s="30"/>
      <c r="H17" s="30"/>
      <c r="I17" s="30"/>
      <c r="J17" s="30"/>
      <c r="K17" s="75"/>
      <c r="L17" s="75"/>
      <c r="M17" s="75"/>
      <c r="N17" s="75"/>
      <c r="O17" s="31"/>
      <c r="P17" s="75"/>
      <c r="Q17" s="75"/>
      <c r="R17" s="30"/>
      <c r="S17" s="30"/>
      <c r="T17" s="30"/>
      <c r="U17" s="41"/>
      <c r="V17" s="40"/>
      <c r="W17" s="39"/>
      <c r="X17" s="42"/>
      <c r="Y17" s="42"/>
      <c r="Z17" s="42"/>
      <c r="AA17" s="43"/>
      <c r="AB17" s="39"/>
      <c r="AC17" s="39"/>
    </row>
    <row r="18" spans="1:30" ht="17.25" customHeight="1" x14ac:dyDescent="0.2">
      <c r="A18" s="4"/>
      <c r="B18" s="121">
        <v>1</v>
      </c>
      <c r="C18" s="124" t="s">
        <v>9</v>
      </c>
      <c r="D18" s="124"/>
      <c r="E18" s="124"/>
      <c r="F18" s="125"/>
      <c r="G18" s="107" t="s">
        <v>88</v>
      </c>
      <c r="H18" s="108"/>
      <c r="I18" s="108"/>
      <c r="J18" s="108"/>
      <c r="K18" s="108"/>
      <c r="L18" s="108"/>
      <c r="M18" s="108"/>
      <c r="N18" s="108"/>
      <c r="O18" s="108"/>
      <c r="P18" s="108"/>
      <c r="Q18" s="45"/>
      <c r="R18" s="46"/>
      <c r="S18" s="46"/>
      <c r="T18" s="18"/>
      <c r="U18" s="128" t="s">
        <v>7</v>
      </c>
      <c r="V18" s="129"/>
      <c r="W18" s="109" t="s">
        <v>91</v>
      </c>
      <c r="X18" s="46"/>
      <c r="Y18" s="46"/>
      <c r="Z18" s="46"/>
      <c r="AA18" s="46"/>
      <c r="AB18" s="46"/>
      <c r="AC18" s="18"/>
    </row>
    <row r="19" spans="1:30" ht="17.25" customHeight="1" x14ac:dyDescent="0.2">
      <c r="A19" s="4"/>
      <c r="B19" s="122"/>
      <c r="C19" s="124" t="s">
        <v>8</v>
      </c>
      <c r="D19" s="124"/>
      <c r="E19" s="124"/>
      <c r="F19" s="124"/>
      <c r="G19" s="107" t="s">
        <v>86</v>
      </c>
      <c r="H19" s="108"/>
      <c r="I19" s="108"/>
      <c r="J19" s="108"/>
      <c r="K19" s="108"/>
      <c r="L19" s="108"/>
      <c r="M19" s="108"/>
      <c r="N19" s="108"/>
      <c r="O19" s="108"/>
      <c r="P19" s="108"/>
      <c r="Q19" s="45"/>
      <c r="R19" s="46"/>
      <c r="S19" s="46"/>
      <c r="T19" s="18"/>
      <c r="U19" s="128" t="s">
        <v>10</v>
      </c>
      <c r="V19" s="129"/>
      <c r="W19" s="109" t="s">
        <v>87</v>
      </c>
      <c r="X19" s="46"/>
      <c r="Y19" s="46"/>
      <c r="Z19" s="46"/>
      <c r="AA19" s="46"/>
      <c r="AB19" s="46"/>
      <c r="AC19" s="18"/>
    </row>
    <row r="20" spans="1:30" ht="12.75" customHeight="1" x14ac:dyDescent="0.2">
      <c r="A20" s="4"/>
      <c r="B20" s="74"/>
      <c r="C20" s="74"/>
      <c r="D20" s="74"/>
      <c r="E20" s="74"/>
      <c r="F20" s="74"/>
      <c r="G20" s="55"/>
      <c r="H20" s="55"/>
      <c r="I20" s="55"/>
      <c r="J20" s="55"/>
      <c r="K20" s="55"/>
      <c r="L20" s="55"/>
      <c r="M20" s="55"/>
      <c r="N20" s="55"/>
      <c r="O20" s="55"/>
      <c r="P20" s="55"/>
      <c r="Q20" s="55"/>
      <c r="R20" s="31"/>
      <c r="S20" s="31"/>
      <c r="T20" s="31"/>
      <c r="U20" s="75"/>
      <c r="V20" s="75"/>
      <c r="W20" s="31"/>
      <c r="X20" s="31"/>
      <c r="Y20" s="31"/>
      <c r="Z20" s="31"/>
      <c r="AA20" s="31"/>
      <c r="AB20" s="31"/>
      <c r="AC20" s="31"/>
    </row>
    <row r="21" spans="1:30" ht="17.25" customHeight="1" thickBot="1" x14ac:dyDescent="0.25">
      <c r="A21" s="4"/>
      <c r="B21" s="71" t="s">
        <v>52</v>
      </c>
      <c r="C21" s="4"/>
      <c r="D21" s="4"/>
      <c r="E21" s="75"/>
      <c r="F21" s="75"/>
      <c r="G21" s="30"/>
      <c r="H21" s="30"/>
      <c r="I21" s="30"/>
      <c r="J21" s="30"/>
      <c r="K21" s="75"/>
      <c r="L21" s="75"/>
      <c r="M21" s="75"/>
      <c r="N21" s="75"/>
      <c r="O21" s="31"/>
      <c r="P21" s="75"/>
      <c r="Q21" s="75"/>
      <c r="R21" s="30"/>
      <c r="S21" s="30"/>
      <c r="T21" s="30"/>
      <c r="U21" s="30"/>
      <c r="V21" s="75"/>
      <c r="W21" s="4"/>
      <c r="X21" s="66"/>
      <c r="Y21" s="66"/>
      <c r="Z21" s="66"/>
      <c r="AA21" s="74"/>
      <c r="AB21" s="4"/>
      <c r="AC21" s="4"/>
    </row>
    <row r="22" spans="1:30" s="4" customFormat="1" ht="17.25" customHeight="1" thickBot="1" x14ac:dyDescent="0.25">
      <c r="B22" s="132" t="s">
        <v>42</v>
      </c>
      <c r="C22" s="133"/>
      <c r="D22" s="133"/>
      <c r="E22" s="133"/>
      <c r="F22" s="133"/>
      <c r="G22" s="194">
        <v>15</v>
      </c>
      <c r="H22" s="195"/>
      <c r="I22" s="196"/>
      <c r="J22" s="31" t="s">
        <v>33</v>
      </c>
      <c r="K22" s="75"/>
      <c r="L22" s="75"/>
      <c r="M22" s="75"/>
      <c r="N22" s="75"/>
      <c r="O22" s="31"/>
      <c r="P22" s="75"/>
      <c r="Q22" s="75"/>
      <c r="R22" s="30"/>
      <c r="S22" s="30"/>
      <c r="T22" s="30"/>
      <c r="U22" s="30"/>
      <c r="V22" s="75"/>
      <c r="X22" s="66"/>
      <c r="Y22" s="66"/>
      <c r="Z22" s="66"/>
      <c r="AA22" s="74"/>
    </row>
    <row r="23" spans="1:30" ht="17.25" customHeight="1" x14ac:dyDescent="0.2">
      <c r="A23" s="4"/>
      <c r="B23" s="56" t="s">
        <v>79</v>
      </c>
      <c r="C23" s="4"/>
      <c r="D23" s="4"/>
      <c r="E23" s="75"/>
      <c r="F23" s="75"/>
      <c r="G23" s="30"/>
      <c r="H23" s="30"/>
      <c r="I23" s="30"/>
      <c r="J23" s="30"/>
      <c r="K23" s="75"/>
      <c r="L23" s="75"/>
      <c r="M23" s="75"/>
      <c r="N23" s="75"/>
      <c r="O23" s="31"/>
      <c r="P23" s="75"/>
      <c r="Q23" s="75"/>
      <c r="R23" s="30"/>
      <c r="S23" s="30"/>
      <c r="T23" s="30"/>
      <c r="U23" s="30"/>
      <c r="V23" s="75"/>
      <c r="W23" s="4"/>
      <c r="X23" s="66"/>
      <c r="Y23" s="66"/>
      <c r="Z23" s="66"/>
      <c r="AA23" s="74"/>
      <c r="AB23" s="4"/>
      <c r="AC23" s="4"/>
    </row>
    <row r="24" spans="1:30" s="4" customFormat="1" ht="10.5" customHeight="1" x14ac:dyDescent="0.2">
      <c r="C24" s="55"/>
      <c r="D24" s="55"/>
      <c r="E24" s="55"/>
      <c r="F24" s="55"/>
      <c r="G24" s="55"/>
      <c r="H24" s="55"/>
      <c r="I24" s="55"/>
      <c r="J24" s="55"/>
      <c r="K24" s="55"/>
      <c r="L24" s="55"/>
      <c r="M24" s="55"/>
      <c r="N24" s="55"/>
      <c r="O24" s="55"/>
      <c r="P24" s="55"/>
      <c r="Q24" s="55"/>
      <c r="R24" s="31"/>
      <c r="S24" s="31"/>
      <c r="T24" s="31"/>
      <c r="U24" s="31"/>
      <c r="V24" s="31"/>
      <c r="W24" s="31"/>
      <c r="X24" s="31"/>
      <c r="Y24" s="31"/>
      <c r="Z24" s="31"/>
      <c r="AA24" s="31"/>
      <c r="AB24" s="31"/>
      <c r="AC24" s="31"/>
    </row>
    <row r="25" spans="1:30" s="4" customFormat="1" ht="21" customHeight="1" x14ac:dyDescent="0.2">
      <c r="B25" s="57" t="s">
        <v>40</v>
      </c>
      <c r="C25" s="171" t="s">
        <v>34</v>
      </c>
      <c r="D25" s="172"/>
      <c r="E25" s="172"/>
      <c r="F25" s="173"/>
      <c r="G25" s="183" t="s">
        <v>60</v>
      </c>
      <c r="H25" s="184"/>
      <c r="I25" s="184"/>
      <c r="J25" s="184"/>
      <c r="K25" s="185"/>
      <c r="L25" s="174" t="s">
        <v>41</v>
      </c>
      <c r="M25" s="174"/>
      <c r="N25" s="174"/>
      <c r="O25" s="174"/>
      <c r="P25" s="55"/>
      <c r="Q25" s="55"/>
      <c r="R25" s="31"/>
      <c r="S25" s="31"/>
      <c r="T25" s="31"/>
      <c r="U25" s="31"/>
      <c r="V25" s="31"/>
      <c r="W25" s="31"/>
      <c r="X25" s="31"/>
      <c r="Y25" s="31"/>
      <c r="Z25" s="31"/>
      <c r="AA25" s="31"/>
      <c r="AB25" s="31"/>
      <c r="AC25" s="31"/>
    </row>
    <row r="26" spans="1:30" s="4" customFormat="1" ht="21" customHeight="1" x14ac:dyDescent="0.2">
      <c r="B26" s="68">
        <v>1</v>
      </c>
      <c r="C26" s="125" t="s">
        <v>45</v>
      </c>
      <c r="D26" s="181"/>
      <c r="E26" s="181"/>
      <c r="F26" s="182"/>
      <c r="G26" s="186" t="s">
        <v>56</v>
      </c>
      <c r="H26" s="187"/>
      <c r="I26" s="187"/>
      <c r="J26" s="187"/>
      <c r="K26" s="188"/>
      <c r="L26" s="175" t="str">
        <f>IF(G22="","",IF(AND(G22&lt;10,G22&gt;=0),"○",""))</f>
        <v/>
      </c>
      <c r="M26" s="176"/>
      <c r="N26" s="176"/>
      <c r="O26" s="177"/>
      <c r="P26" s="55"/>
      <c r="Q26" s="55"/>
      <c r="R26" s="31"/>
      <c r="S26" s="31"/>
      <c r="T26" s="31"/>
      <c r="U26" s="31"/>
      <c r="V26" s="31"/>
      <c r="W26" s="31"/>
      <c r="X26" s="31"/>
      <c r="Y26" s="31"/>
      <c r="Z26" s="31"/>
      <c r="AA26" s="31"/>
      <c r="AB26" s="31"/>
      <c r="AC26" s="31"/>
    </row>
    <row r="27" spans="1:30" s="4" customFormat="1" ht="21" customHeight="1" x14ac:dyDescent="0.2">
      <c r="B27" s="68">
        <v>2</v>
      </c>
      <c r="C27" s="125" t="s">
        <v>35</v>
      </c>
      <c r="D27" s="181"/>
      <c r="E27" s="181"/>
      <c r="F27" s="182"/>
      <c r="G27" s="186" t="s">
        <v>57</v>
      </c>
      <c r="H27" s="187"/>
      <c r="I27" s="187"/>
      <c r="J27" s="187"/>
      <c r="K27" s="188"/>
      <c r="L27" s="178" t="str">
        <f>IF(AND(9&lt;G22,G22&lt;20),"○","")</f>
        <v>○</v>
      </c>
      <c r="M27" s="179"/>
      <c r="N27" s="179"/>
      <c r="O27" s="180"/>
      <c r="P27" s="55"/>
      <c r="Q27" s="55"/>
      <c r="R27" s="31"/>
      <c r="S27" s="31"/>
      <c r="T27" s="31"/>
      <c r="U27" s="31"/>
      <c r="V27" s="31"/>
      <c r="W27" s="31"/>
      <c r="X27" s="31"/>
      <c r="Y27" s="31"/>
      <c r="Z27" s="31"/>
      <c r="AA27" s="31"/>
      <c r="AB27" s="31"/>
      <c r="AC27" s="31"/>
    </row>
    <row r="28" spans="1:30" s="4" customFormat="1" ht="21" customHeight="1" x14ac:dyDescent="0.2">
      <c r="B28" s="68">
        <v>3</v>
      </c>
      <c r="C28" s="125" t="s">
        <v>36</v>
      </c>
      <c r="D28" s="181"/>
      <c r="E28" s="181"/>
      <c r="F28" s="182"/>
      <c r="G28" s="186" t="s">
        <v>39</v>
      </c>
      <c r="H28" s="187"/>
      <c r="I28" s="187"/>
      <c r="J28" s="187"/>
      <c r="K28" s="188"/>
      <c r="L28" s="175" t="str">
        <f>IF(AND(19&lt;G22,G22&lt;30),"○","")</f>
        <v/>
      </c>
      <c r="M28" s="176"/>
      <c r="N28" s="176"/>
      <c r="O28" s="177"/>
      <c r="P28" s="55"/>
      <c r="Q28" s="55"/>
      <c r="R28" s="31"/>
      <c r="S28" s="31"/>
      <c r="T28" s="31"/>
      <c r="U28" s="31"/>
      <c r="V28" s="31"/>
      <c r="W28" s="31"/>
      <c r="X28" s="31"/>
      <c r="Y28" s="31"/>
      <c r="Z28" s="31"/>
      <c r="AA28" s="31"/>
      <c r="AB28" s="31"/>
      <c r="AC28" s="31"/>
    </row>
    <row r="29" spans="1:30" s="4" customFormat="1" ht="21" customHeight="1" x14ac:dyDescent="0.2">
      <c r="B29" s="68">
        <v>4</v>
      </c>
      <c r="C29" s="125" t="s">
        <v>37</v>
      </c>
      <c r="D29" s="181"/>
      <c r="E29" s="181"/>
      <c r="F29" s="182"/>
      <c r="G29" s="186" t="s">
        <v>58</v>
      </c>
      <c r="H29" s="187"/>
      <c r="I29" s="187"/>
      <c r="J29" s="187"/>
      <c r="K29" s="188"/>
      <c r="L29" s="175" t="str">
        <f>IF(AND(29&lt;G22,G22&lt;50),"○","")</f>
        <v/>
      </c>
      <c r="M29" s="176"/>
      <c r="N29" s="176"/>
      <c r="O29" s="177"/>
      <c r="P29" s="55"/>
      <c r="Q29" s="55"/>
      <c r="R29" s="31"/>
      <c r="S29" s="31"/>
      <c r="T29" s="31"/>
      <c r="U29" s="31"/>
      <c r="V29" s="31"/>
      <c r="W29" s="31"/>
      <c r="X29" s="31"/>
      <c r="Y29" s="31"/>
      <c r="Z29" s="31"/>
      <c r="AA29" s="31"/>
      <c r="AB29" s="31"/>
      <c r="AC29" s="31"/>
    </row>
    <row r="30" spans="1:30" s="4" customFormat="1" ht="21" customHeight="1" x14ac:dyDescent="0.2">
      <c r="B30" s="68">
        <v>5</v>
      </c>
      <c r="C30" s="125" t="s">
        <v>38</v>
      </c>
      <c r="D30" s="181"/>
      <c r="E30" s="181"/>
      <c r="F30" s="182"/>
      <c r="G30" s="186" t="s">
        <v>59</v>
      </c>
      <c r="H30" s="187"/>
      <c r="I30" s="187"/>
      <c r="J30" s="187"/>
      <c r="K30" s="188"/>
      <c r="L30" s="175" t="str">
        <f>IF(G22&gt;=50,"○","")</f>
        <v/>
      </c>
      <c r="M30" s="176"/>
      <c r="N30" s="176"/>
      <c r="O30" s="177"/>
      <c r="P30" s="55"/>
      <c r="Q30" s="55"/>
      <c r="R30" s="31"/>
      <c r="S30" s="31"/>
      <c r="T30" s="31"/>
      <c r="U30" s="31"/>
      <c r="V30" s="31"/>
      <c r="W30" s="31"/>
      <c r="X30" s="31"/>
      <c r="Y30" s="31"/>
      <c r="Z30" s="31"/>
      <c r="AA30" s="31"/>
      <c r="AB30" s="31"/>
      <c r="AC30" s="31"/>
    </row>
    <row r="31" spans="1:30" s="4" customFormat="1" ht="21" customHeight="1" x14ac:dyDescent="0.2">
      <c r="B31" s="48" t="s">
        <v>53</v>
      </c>
      <c r="C31" s="55"/>
      <c r="D31" s="55"/>
      <c r="E31" s="55"/>
      <c r="F31" s="55"/>
      <c r="G31" s="55"/>
      <c r="H31" s="55"/>
      <c r="I31" s="55"/>
      <c r="J31" s="55"/>
      <c r="K31" s="55"/>
      <c r="L31" s="55"/>
      <c r="M31" s="55"/>
      <c r="N31" s="55"/>
      <c r="O31" s="55"/>
      <c r="P31" s="55"/>
      <c r="Q31" s="55"/>
      <c r="R31" s="31"/>
      <c r="S31" s="31"/>
      <c r="T31" s="31"/>
      <c r="U31" s="31"/>
      <c r="V31" s="31"/>
      <c r="W31" s="31"/>
      <c r="X31" s="31"/>
      <c r="Y31" s="31"/>
      <c r="Z31" s="31"/>
      <c r="AA31" s="31"/>
      <c r="AB31" s="31"/>
      <c r="AC31" s="31"/>
    </row>
    <row r="32" spans="1:30" ht="12.75" customHeight="1" x14ac:dyDescent="0.2">
      <c r="A32" s="4"/>
      <c r="B32" s="4"/>
      <c r="C32" s="4"/>
      <c r="D32" s="4"/>
      <c r="E32" s="75"/>
      <c r="F32" s="75"/>
      <c r="G32" s="30"/>
      <c r="H32" s="30"/>
      <c r="I32" s="30"/>
      <c r="J32" s="30"/>
      <c r="K32" s="75"/>
      <c r="L32" s="75"/>
      <c r="M32" s="75"/>
      <c r="N32" s="75"/>
      <c r="O32" s="31"/>
      <c r="P32" s="75"/>
      <c r="Q32" s="75"/>
      <c r="R32" s="30"/>
      <c r="S32" s="30"/>
      <c r="T32" s="30"/>
      <c r="U32" s="30"/>
      <c r="V32" s="75"/>
      <c r="W32" s="7"/>
      <c r="X32" s="66"/>
      <c r="Y32" s="66"/>
      <c r="Z32" s="66"/>
      <c r="AA32" s="65"/>
      <c r="AB32" s="4"/>
      <c r="AC32" s="4"/>
      <c r="AD32" s="4"/>
    </row>
    <row r="33" spans="1:32" ht="17.25" customHeight="1" thickBot="1" x14ac:dyDescent="0.25">
      <c r="A33" s="4"/>
      <c r="B33" s="71" t="s">
        <v>50</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78">
        <f>IF(L26="○",300000,1)</f>
        <v>1</v>
      </c>
    </row>
    <row r="34" spans="1:32" ht="17.25" customHeight="1" thickBot="1" x14ac:dyDescent="0.25">
      <c r="A34" s="4"/>
      <c r="B34" s="189" t="s">
        <v>43</v>
      </c>
      <c r="C34" s="190"/>
      <c r="D34" s="190"/>
      <c r="E34" s="190"/>
      <c r="F34" s="190"/>
      <c r="G34" s="118">
        <f>IF(MAX(AF39:AF43)&gt;1,MAX(AF39:AF43),"")</f>
        <v>800000</v>
      </c>
      <c r="H34" s="119"/>
      <c r="I34" s="119"/>
      <c r="J34" s="119"/>
      <c r="K34" s="120"/>
      <c r="L34" s="8"/>
      <c r="M34" s="8"/>
      <c r="N34" s="8"/>
      <c r="O34" s="8"/>
      <c r="P34" s="8"/>
      <c r="Q34" s="2"/>
      <c r="R34" s="58"/>
      <c r="S34" s="58"/>
      <c r="T34" s="60"/>
      <c r="U34" s="60"/>
      <c r="V34" s="59"/>
      <c r="W34" s="59"/>
      <c r="X34" s="59"/>
      <c r="Y34" s="59"/>
      <c r="Z34" s="6"/>
      <c r="AA34" s="6"/>
      <c r="AB34" s="48"/>
      <c r="AC34" s="4"/>
      <c r="AD34" s="4"/>
      <c r="AF34" s="78">
        <f>IF(L27="○",600000,1)</f>
        <v>600000</v>
      </c>
    </row>
    <row r="35" spans="1:32" s="7" customFormat="1" ht="11.25" customHeight="1" x14ac:dyDescent="0.2">
      <c r="B35" s="51" t="s">
        <v>81</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78">
        <f>IF(L28="○",900000,1)</f>
        <v>1</v>
      </c>
    </row>
    <row r="36" spans="1:32" s="7" customFormat="1" ht="17.25" customHeight="1" x14ac:dyDescent="0.2">
      <c r="A36" s="88"/>
      <c r="B36" s="89"/>
      <c r="C36" s="89"/>
      <c r="D36" s="89"/>
      <c r="E36" s="89"/>
      <c r="F36" s="89"/>
      <c r="G36" s="89"/>
      <c r="H36" s="89"/>
      <c r="I36" s="89"/>
      <c r="J36" s="89"/>
      <c r="K36" s="89"/>
      <c r="L36" s="89"/>
      <c r="M36" s="89"/>
      <c r="N36" s="89"/>
      <c r="O36" s="89"/>
      <c r="P36" s="89"/>
      <c r="Q36" s="89"/>
      <c r="R36" s="89"/>
      <c r="S36" s="89"/>
      <c r="T36" s="89"/>
      <c r="U36" s="89"/>
      <c r="V36" s="89"/>
      <c r="W36" s="89"/>
      <c r="X36" s="89"/>
      <c r="Y36" s="54"/>
      <c r="Z36" s="54"/>
      <c r="AA36" s="54"/>
      <c r="AB36" s="54"/>
      <c r="AC36" s="54"/>
      <c r="AF36" s="78">
        <f>IF(L29="○",1200000,1)</f>
        <v>1</v>
      </c>
    </row>
    <row r="37" spans="1:32" s="7" customFormat="1" ht="17.25" customHeight="1" thickBot="1" x14ac:dyDescent="0.25">
      <c r="A37" s="88"/>
      <c r="B37" s="90" t="s">
        <v>69</v>
      </c>
      <c r="C37" s="88"/>
      <c r="D37" s="88"/>
      <c r="E37" s="91"/>
      <c r="F37" s="91"/>
      <c r="G37" s="88"/>
      <c r="H37" s="92"/>
      <c r="I37" s="92"/>
      <c r="J37" s="92"/>
      <c r="K37" s="92"/>
      <c r="L37" s="92"/>
      <c r="M37" s="93"/>
      <c r="N37" s="93"/>
      <c r="O37" s="93"/>
      <c r="P37" s="93"/>
      <c r="Q37" s="93"/>
      <c r="R37" s="94"/>
      <c r="S37" s="94"/>
      <c r="T37" s="94"/>
      <c r="U37" s="94"/>
      <c r="V37" s="94"/>
      <c r="W37" s="92"/>
      <c r="X37" s="92"/>
      <c r="Z37" s="14"/>
      <c r="AA37" s="14"/>
      <c r="AF37" s="78">
        <f>IF(L30="○",1500000,1)</f>
        <v>1</v>
      </c>
    </row>
    <row r="38" spans="1:32" s="7" customFormat="1" ht="17.25" customHeight="1" thickBot="1" x14ac:dyDescent="0.25">
      <c r="A38" s="88"/>
      <c r="B38" s="111" t="s">
        <v>70</v>
      </c>
      <c r="C38" s="112"/>
      <c r="D38" s="112"/>
      <c r="E38" s="112"/>
      <c r="F38" s="112"/>
      <c r="G38" s="118">
        <f>MIN(G14,G34)</f>
        <v>800000</v>
      </c>
      <c r="H38" s="119"/>
      <c r="I38" s="119"/>
      <c r="J38" s="119"/>
      <c r="K38" s="120"/>
      <c r="L38" s="95" t="s">
        <v>28</v>
      </c>
      <c r="M38" s="95" t="s">
        <v>19</v>
      </c>
      <c r="N38" s="95" t="s">
        <v>29</v>
      </c>
      <c r="O38" s="95"/>
      <c r="P38" s="96"/>
      <c r="Q38" s="96"/>
      <c r="R38" s="97"/>
      <c r="S38" s="97"/>
      <c r="T38" s="97"/>
      <c r="U38" s="97"/>
      <c r="V38" s="96"/>
      <c r="W38" s="88"/>
      <c r="X38" s="94"/>
      <c r="Y38" s="66"/>
      <c r="Z38" s="66"/>
      <c r="AA38" s="65"/>
    </row>
    <row r="39" spans="1:32" s="7" customFormat="1" ht="17.25" customHeight="1" x14ac:dyDescent="0.2">
      <c r="A39" s="88"/>
      <c r="B39" s="93"/>
      <c r="C39" s="93"/>
      <c r="D39" s="93"/>
      <c r="E39" s="93"/>
      <c r="F39" s="93"/>
      <c r="G39" s="97"/>
      <c r="H39" s="97"/>
      <c r="I39" s="97"/>
      <c r="J39" s="97"/>
      <c r="K39" s="97"/>
      <c r="L39" s="97"/>
      <c r="M39" s="98"/>
      <c r="N39" s="95"/>
      <c r="O39" s="95"/>
      <c r="P39" s="96"/>
      <c r="Q39" s="96"/>
      <c r="R39" s="97"/>
      <c r="S39" s="97"/>
      <c r="T39" s="97"/>
      <c r="U39" s="97"/>
      <c r="V39" s="96"/>
      <c r="W39" s="88"/>
      <c r="X39" s="94"/>
      <c r="Y39" s="21"/>
      <c r="Z39" s="21"/>
      <c r="AA39" s="49"/>
      <c r="AF39" s="78">
        <f>IF(L26="○",400000,1)</f>
        <v>1</v>
      </c>
    </row>
    <row r="40" spans="1:32" ht="17.25" customHeight="1" thickBot="1" x14ac:dyDescent="0.25">
      <c r="A40" s="99"/>
      <c r="B40" s="90" t="s">
        <v>61</v>
      </c>
      <c r="C40" s="99"/>
      <c r="D40" s="99"/>
      <c r="E40" s="96"/>
      <c r="F40" s="96"/>
      <c r="G40" s="97"/>
      <c r="H40" s="97"/>
      <c r="I40" s="97"/>
      <c r="J40" s="97"/>
      <c r="K40" s="96"/>
      <c r="L40" s="96"/>
      <c r="M40" s="96"/>
      <c r="N40" s="96"/>
      <c r="O40" s="95"/>
      <c r="P40" s="96"/>
      <c r="Q40" s="96"/>
      <c r="R40" s="97"/>
      <c r="S40" s="97"/>
      <c r="T40" s="97"/>
      <c r="U40" s="97"/>
      <c r="V40" s="96"/>
      <c r="W40" s="99"/>
      <c r="X40" s="94"/>
      <c r="Y40" s="86"/>
      <c r="Z40" s="64"/>
      <c r="AA40" s="34"/>
      <c r="AB40" s="4"/>
      <c r="AC40" s="4"/>
      <c r="AD40" s="4"/>
      <c r="AE40" s="4"/>
      <c r="AF40" s="78">
        <f>IF(L27="○",800000,1)</f>
        <v>800000</v>
      </c>
    </row>
    <row r="41" spans="1:32" ht="17.25" customHeight="1" thickBot="1" x14ac:dyDescent="0.25">
      <c r="A41" s="99"/>
      <c r="B41" s="111" t="s">
        <v>65</v>
      </c>
      <c r="C41" s="112"/>
      <c r="D41" s="112"/>
      <c r="E41" s="112"/>
      <c r="F41" s="112"/>
      <c r="G41" s="113">
        <v>600000</v>
      </c>
      <c r="H41" s="114"/>
      <c r="I41" s="114"/>
      <c r="J41" s="114"/>
      <c r="K41" s="115"/>
      <c r="L41" s="95" t="s">
        <v>1</v>
      </c>
      <c r="M41" s="95" t="s">
        <v>19</v>
      </c>
      <c r="N41" s="95" t="s">
        <v>64</v>
      </c>
      <c r="O41" s="95"/>
      <c r="P41" s="96"/>
      <c r="Q41" s="96"/>
      <c r="R41" s="97"/>
      <c r="S41" s="97"/>
      <c r="T41" s="97"/>
      <c r="U41" s="97"/>
      <c r="V41" s="96"/>
      <c r="W41" s="88"/>
      <c r="X41" s="94"/>
      <c r="Y41" s="86"/>
      <c r="Z41" s="31"/>
      <c r="AA41" s="31"/>
      <c r="AB41" s="31"/>
      <c r="AC41" s="31"/>
      <c r="AD41" s="4"/>
      <c r="AE41" s="4"/>
      <c r="AF41" s="78">
        <f>IF(L28="○",1200000,1)</f>
        <v>1</v>
      </c>
    </row>
    <row r="42" spans="1:32" ht="17.25" customHeight="1" x14ac:dyDescent="0.2">
      <c r="A42" s="99"/>
      <c r="B42" s="116"/>
      <c r="C42" s="116"/>
      <c r="D42" s="116"/>
      <c r="E42" s="116"/>
      <c r="F42" s="116"/>
      <c r="G42" s="117"/>
      <c r="H42" s="117"/>
      <c r="I42" s="117"/>
      <c r="J42" s="117"/>
      <c r="K42" s="117"/>
      <c r="L42" s="95"/>
      <c r="M42" s="95"/>
      <c r="N42" s="102" t="s">
        <v>82</v>
      </c>
      <c r="O42" s="95"/>
      <c r="P42" s="96"/>
      <c r="Q42" s="96"/>
      <c r="R42" s="97"/>
      <c r="S42" s="97"/>
      <c r="T42" s="97"/>
      <c r="U42" s="97"/>
      <c r="V42" s="96"/>
      <c r="W42" s="88"/>
      <c r="X42" s="94"/>
      <c r="Y42" s="86"/>
      <c r="Z42" s="31"/>
      <c r="AA42" s="31"/>
      <c r="AB42" s="31"/>
      <c r="AC42" s="31"/>
      <c r="AD42" s="4"/>
      <c r="AE42" s="4"/>
      <c r="AF42" s="78">
        <f>IF(L29="○",1600000,1)</f>
        <v>1</v>
      </c>
    </row>
    <row r="43" spans="1:32" ht="17.25" customHeight="1" thickBot="1" x14ac:dyDescent="0.25">
      <c r="A43" s="100"/>
      <c r="B43" s="90" t="s">
        <v>63</v>
      </c>
      <c r="C43" s="100"/>
      <c r="D43" s="100"/>
      <c r="E43" s="100"/>
      <c r="F43" s="100"/>
      <c r="G43" s="100"/>
      <c r="H43" s="100"/>
      <c r="I43" s="100"/>
      <c r="J43" s="100"/>
      <c r="K43" s="100"/>
      <c r="L43" s="100"/>
      <c r="M43" s="100"/>
      <c r="N43" s="100"/>
      <c r="O43" s="100"/>
      <c r="P43" s="100"/>
      <c r="Q43" s="100"/>
      <c r="R43" s="100"/>
      <c r="S43" s="100"/>
      <c r="T43" s="100"/>
      <c r="U43" s="100"/>
      <c r="V43" s="100"/>
      <c r="W43" s="100"/>
      <c r="X43" s="100"/>
      <c r="Y43" s="87"/>
      <c r="AF43" s="78">
        <f>IF(L30="○",2000000,1)</f>
        <v>1</v>
      </c>
    </row>
    <row r="44" spans="1:32" ht="17.25" customHeight="1" thickBot="1" x14ac:dyDescent="0.25">
      <c r="A44" s="100"/>
      <c r="B44" s="111" t="s">
        <v>68</v>
      </c>
      <c r="C44" s="112"/>
      <c r="D44" s="112"/>
      <c r="E44" s="112"/>
      <c r="F44" s="112"/>
      <c r="G44" s="118">
        <f>G38-G41</f>
        <v>200000</v>
      </c>
      <c r="H44" s="119"/>
      <c r="I44" s="119"/>
      <c r="J44" s="119"/>
      <c r="K44" s="120"/>
      <c r="L44" s="95" t="s">
        <v>1</v>
      </c>
      <c r="M44" s="95" t="s">
        <v>19</v>
      </c>
      <c r="N44" s="95" t="s">
        <v>62</v>
      </c>
      <c r="O44" s="95"/>
      <c r="P44" s="96"/>
      <c r="Q44" s="96"/>
      <c r="R44" s="97"/>
      <c r="S44" s="97"/>
      <c r="T44" s="97"/>
      <c r="U44" s="97"/>
      <c r="V44" s="96"/>
      <c r="W44" s="88"/>
      <c r="X44" s="94"/>
      <c r="Y44" s="86"/>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formula1>"○"</formula1>
    </dataValidation>
    <dataValidation imeMode="off" allowBlank="1" showInputMessage="1" showErrorMessage="1" sqref="G14 E32 M10 K32:P32 K7:L10 E23 K21:P23 V32 B10 V7:V10 L5:L6 G7:G10 Q14 U14 L14:O14 V38:V42 E7:E9 L38:N38 M39:N39 V21:V23 B14:B16 M5:P5 N7:N9 E5:K5 AH11:AH13 G38:G42 O38:P39 E21 G21:G23 J22 E40 G32 G34 K40:P40 V15:V17 M15:P16 G17 E17 K17:P17 L44:P44 V44 G44 R44 L41:P42 R38:R42 R7:R10 P7:P9 R15:R32"/>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生田_経営支援課_内線5597_SS17080344</cp:lastModifiedBy>
  <cp:lastPrinted>2021-09-10T05:26:38Z</cp:lastPrinted>
  <dcterms:created xsi:type="dcterms:W3CDTF">2020-05-23T02:59:19Z</dcterms:created>
  <dcterms:modified xsi:type="dcterms:W3CDTF">2021-09-10T05:44:09Z</dcterms:modified>
</cp:coreProperties>
</file>